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https://knox.montana.edu/grad_etd/Student's ETD's/Academic Year 2015-2016/Summer 2015 - July 21, 2015/Supplemental - Jennings/"/>
    </mc:Choice>
  </mc:AlternateContent>
  <bookViews>
    <workbookView xWindow="0" yWindow="0" windowWidth="25200" windowHeight="11595" tabRatio="805"/>
  </bookViews>
  <sheets>
    <sheet name="Info" sheetId="46" r:id="rId1"/>
    <sheet name="Master" sheetId="1" r:id="rId2"/>
    <sheet name="Reactions" sheetId="4" r:id="rId3"/>
    <sheet name="Metabolites" sheetId="5" r:id="rId4"/>
    <sheet name="BIOMASS_Myell" sheetId="24" r:id="rId5"/>
    <sheet name="grfile" sheetId="38" r:id="rId6"/>
  </sheets>
  <calcPr calcId="152511"/>
</workbook>
</file>

<file path=xl/calcChain.xml><?xml version="1.0" encoding="utf-8"?>
<calcChain xmlns="http://schemas.openxmlformats.org/spreadsheetml/2006/main">
  <c r="A2" i="38" l="1"/>
  <c r="A4" i="38"/>
  <c r="A5" i="38"/>
  <c r="A7" i="38"/>
  <c r="A9" i="38"/>
  <c r="A84" i="1" l="1"/>
  <c r="B97" i="4"/>
  <c r="C97" i="4"/>
  <c r="K97" i="4" s="1"/>
  <c r="D97" i="4"/>
  <c r="E97" i="4"/>
  <c r="F97" i="4"/>
  <c r="G97" i="4"/>
  <c r="H97" i="4"/>
  <c r="N97" i="4" s="1"/>
  <c r="B98" i="4"/>
  <c r="C98" i="4"/>
  <c r="K98" i="4" s="1"/>
  <c r="D98" i="4"/>
  <c r="E98" i="4"/>
  <c r="F98" i="4"/>
  <c r="G98" i="4"/>
  <c r="H98" i="4"/>
  <c r="N98" i="4" s="1"/>
  <c r="B99" i="4"/>
  <c r="C99" i="4"/>
  <c r="K99" i="4" s="1"/>
  <c r="D99" i="4"/>
  <c r="E99" i="4"/>
  <c r="F99" i="4"/>
  <c r="G99" i="4"/>
  <c r="H99" i="4"/>
  <c r="N99" i="4" s="1"/>
  <c r="B100" i="4"/>
  <c r="C100" i="4"/>
  <c r="K100" i="4" s="1"/>
  <c r="D100" i="4"/>
  <c r="E100" i="4"/>
  <c r="F100" i="4"/>
  <c r="G100" i="4"/>
  <c r="H100" i="4"/>
  <c r="N100" i="4" s="1"/>
  <c r="B101" i="4"/>
  <c r="C101" i="4"/>
  <c r="K101" i="4" s="1"/>
  <c r="D101" i="4"/>
  <c r="E101" i="4"/>
  <c r="F101" i="4"/>
  <c r="G101" i="4"/>
  <c r="H101" i="4"/>
  <c r="N101" i="4" s="1"/>
  <c r="B102" i="4"/>
  <c r="C102" i="4"/>
  <c r="K102" i="4" s="1"/>
  <c r="D102" i="4"/>
  <c r="E102" i="4"/>
  <c r="F102" i="4"/>
  <c r="G102" i="4"/>
  <c r="H102" i="4"/>
  <c r="N102" i="4" s="1"/>
  <c r="B103" i="4"/>
  <c r="C103" i="4"/>
  <c r="K103" i="4" s="1"/>
  <c r="D103" i="4"/>
  <c r="E103" i="4"/>
  <c r="F103" i="4"/>
  <c r="G103" i="4"/>
  <c r="H103" i="4"/>
  <c r="N103" i="4" s="1"/>
  <c r="B104" i="4"/>
  <c r="C104" i="4"/>
  <c r="K104" i="4" s="1"/>
  <c r="D104" i="4"/>
  <c r="E104" i="4"/>
  <c r="F104" i="4"/>
  <c r="G104" i="4"/>
  <c r="H104" i="4"/>
  <c r="N104" i="4" s="1"/>
  <c r="B105" i="4"/>
  <c r="C105" i="4"/>
  <c r="K105" i="4" s="1"/>
  <c r="D105" i="4"/>
  <c r="E105" i="4"/>
  <c r="F105" i="4"/>
  <c r="G105" i="4"/>
  <c r="H105" i="4"/>
  <c r="N105" i="4" s="1"/>
  <c r="B106" i="4"/>
  <c r="C106" i="4"/>
  <c r="K106" i="4" s="1"/>
  <c r="D106" i="4"/>
  <c r="E106" i="4"/>
  <c r="F106" i="4"/>
  <c r="G106" i="4"/>
  <c r="H106" i="4"/>
  <c r="N106" i="4" s="1"/>
  <c r="B107" i="4"/>
  <c r="C107" i="4"/>
  <c r="K107" i="4" s="1"/>
  <c r="D107" i="4"/>
  <c r="E107" i="4"/>
  <c r="F107" i="4"/>
  <c r="G107" i="4"/>
  <c r="H107" i="4"/>
  <c r="N107" i="4" s="1"/>
  <c r="B108" i="4"/>
  <c r="C108" i="4"/>
  <c r="K108" i="4" s="1"/>
  <c r="D108" i="4"/>
  <c r="E108" i="4"/>
  <c r="F108" i="4"/>
  <c r="G108" i="4"/>
  <c r="H108" i="4"/>
  <c r="N108" i="4" s="1"/>
  <c r="B109" i="4"/>
  <c r="C109" i="4"/>
  <c r="K109" i="4" s="1"/>
  <c r="D109" i="4"/>
  <c r="E109" i="4"/>
  <c r="F109" i="4"/>
  <c r="G109" i="4"/>
  <c r="H109" i="4"/>
  <c r="N109" i="4" s="1"/>
  <c r="B110" i="4"/>
  <c r="C110" i="4"/>
  <c r="K110" i="4" s="1"/>
  <c r="D110" i="4"/>
  <c r="E110" i="4"/>
  <c r="F110" i="4"/>
  <c r="G110" i="4"/>
  <c r="H110" i="4"/>
  <c r="N110" i="4" s="1"/>
  <c r="B111" i="4"/>
  <c r="C111" i="4"/>
  <c r="K111" i="4" s="1"/>
  <c r="D111" i="4"/>
  <c r="E111" i="4"/>
  <c r="F111" i="4"/>
  <c r="G111" i="4"/>
  <c r="H111" i="4"/>
  <c r="N111" i="4" s="1"/>
  <c r="B112" i="4"/>
  <c r="C112" i="4"/>
  <c r="K112" i="4" s="1"/>
  <c r="D112" i="4"/>
  <c r="E112" i="4"/>
  <c r="F112" i="4"/>
  <c r="G112" i="4"/>
  <c r="H112" i="4"/>
  <c r="N112" i="4" s="1"/>
  <c r="B113" i="4"/>
  <c r="C113" i="4"/>
  <c r="K113" i="4" s="1"/>
  <c r="D113" i="4"/>
  <c r="E113" i="4"/>
  <c r="F113" i="4"/>
  <c r="G113" i="4"/>
  <c r="H113" i="4"/>
  <c r="N113" i="4" s="1"/>
  <c r="B114" i="4"/>
  <c r="C114" i="4"/>
  <c r="K114" i="4" s="1"/>
  <c r="D114" i="4"/>
  <c r="E114" i="4"/>
  <c r="F114" i="4"/>
  <c r="G114" i="4"/>
  <c r="H114" i="4"/>
  <c r="N114" i="4" s="1"/>
  <c r="B115" i="4"/>
  <c r="C115" i="4"/>
  <c r="K115" i="4" s="1"/>
  <c r="D115" i="4"/>
  <c r="E115" i="4"/>
  <c r="F115" i="4"/>
  <c r="G115" i="4"/>
  <c r="H115" i="4"/>
  <c r="N115" i="4" s="1"/>
  <c r="B116" i="4"/>
  <c r="D116" i="4"/>
  <c r="E116" i="4"/>
  <c r="F116" i="4"/>
  <c r="G116" i="4"/>
  <c r="H116" i="4"/>
  <c r="N116" i="4" s="1"/>
  <c r="B117" i="4"/>
  <c r="C117" i="4"/>
  <c r="K117" i="4" s="1"/>
  <c r="D117" i="4"/>
  <c r="E117" i="4"/>
  <c r="F117" i="4"/>
  <c r="G117" i="4"/>
  <c r="H117" i="4"/>
  <c r="N117" i="4" s="1"/>
  <c r="B118" i="4"/>
  <c r="C118" i="4"/>
  <c r="K118" i="4" s="1"/>
  <c r="D118" i="4"/>
  <c r="E118" i="4"/>
  <c r="F118" i="4"/>
  <c r="G118" i="4"/>
  <c r="H118" i="4"/>
  <c r="N118" i="4" s="1"/>
  <c r="B119" i="4"/>
  <c r="C119" i="4"/>
  <c r="K119" i="4" s="1"/>
  <c r="D119" i="4"/>
  <c r="E119" i="4"/>
  <c r="F119" i="4"/>
  <c r="G119" i="4"/>
  <c r="H119" i="4"/>
  <c r="N119" i="4" s="1"/>
  <c r="B120" i="4"/>
  <c r="C120" i="4"/>
  <c r="K120" i="4" s="1"/>
  <c r="D120" i="4"/>
  <c r="E120" i="4"/>
  <c r="F120" i="4"/>
  <c r="G120" i="4"/>
  <c r="H120" i="4"/>
  <c r="N120" i="4" s="1"/>
  <c r="B121" i="4"/>
  <c r="C121" i="4"/>
  <c r="K121" i="4" s="1"/>
  <c r="D121" i="4"/>
  <c r="E121" i="4"/>
  <c r="F121" i="4"/>
  <c r="G121" i="4"/>
  <c r="H121" i="4"/>
  <c r="N121" i="4" s="1"/>
  <c r="B122" i="4"/>
  <c r="C122" i="4"/>
  <c r="K122" i="4" s="1"/>
  <c r="D122" i="4"/>
  <c r="E122" i="4"/>
  <c r="F122" i="4"/>
  <c r="G122" i="4"/>
  <c r="H122" i="4"/>
  <c r="N122" i="4" s="1"/>
  <c r="B123" i="4"/>
  <c r="C123" i="4"/>
  <c r="K123" i="4" s="1"/>
  <c r="D123" i="4"/>
  <c r="E123" i="4"/>
  <c r="F123" i="4"/>
  <c r="G123" i="4"/>
  <c r="H123" i="4"/>
  <c r="N123" i="4" s="1"/>
  <c r="B124" i="4"/>
  <c r="C124" i="4"/>
  <c r="K124" i="4" s="1"/>
  <c r="D124" i="4"/>
  <c r="E124" i="4"/>
  <c r="F124" i="4"/>
  <c r="G124" i="4"/>
  <c r="H124" i="4"/>
  <c r="N124" i="4" s="1"/>
  <c r="B125" i="4"/>
  <c r="C125" i="4"/>
  <c r="K125" i="4" s="1"/>
  <c r="D125" i="4"/>
  <c r="E125" i="4"/>
  <c r="F125" i="4"/>
  <c r="G125" i="4"/>
  <c r="H125" i="4"/>
  <c r="N125" i="4" s="1"/>
  <c r="B126" i="4"/>
  <c r="C126" i="4"/>
  <c r="K126" i="4" s="1"/>
  <c r="D126" i="4"/>
  <c r="E126" i="4"/>
  <c r="F126" i="4"/>
  <c r="G126" i="4"/>
  <c r="H126" i="4"/>
  <c r="N126" i="4" s="1"/>
  <c r="B127" i="4"/>
  <c r="C127" i="4"/>
  <c r="K127" i="4" s="1"/>
  <c r="D127" i="4"/>
  <c r="E127" i="4"/>
  <c r="F127" i="4"/>
  <c r="G127" i="4"/>
  <c r="H127" i="4"/>
  <c r="N127" i="4" s="1"/>
  <c r="B128" i="4"/>
  <c r="C128" i="4"/>
  <c r="K128" i="4" s="1"/>
  <c r="D128" i="4"/>
  <c r="E128" i="4"/>
  <c r="F128" i="4"/>
  <c r="G128" i="4"/>
  <c r="H128" i="4"/>
  <c r="N128" i="4" s="1"/>
  <c r="B129" i="4"/>
  <c r="C129" i="4"/>
  <c r="K129" i="4" s="1"/>
  <c r="D129" i="4"/>
  <c r="E129" i="4"/>
  <c r="F129" i="4"/>
  <c r="G129" i="4"/>
  <c r="H129" i="4"/>
  <c r="N129" i="4" s="1"/>
  <c r="B130" i="4"/>
  <c r="C130" i="4"/>
  <c r="K130" i="4" s="1"/>
  <c r="D130" i="4"/>
  <c r="E130" i="4"/>
  <c r="F130" i="4"/>
  <c r="G130" i="4"/>
  <c r="H130" i="4"/>
  <c r="N130" i="4" s="1"/>
  <c r="B131" i="4"/>
  <c r="C131" i="4"/>
  <c r="K131" i="4" s="1"/>
  <c r="D131" i="4"/>
  <c r="E131" i="4"/>
  <c r="F131" i="4"/>
  <c r="G131" i="4"/>
  <c r="H131" i="4"/>
  <c r="N131" i="4" s="1"/>
  <c r="B132" i="4"/>
  <c r="C132" i="4"/>
  <c r="K132" i="4" s="1"/>
  <c r="D132" i="4"/>
  <c r="E132" i="4"/>
  <c r="F132" i="4"/>
  <c r="G132" i="4"/>
  <c r="H132" i="4"/>
  <c r="N132" i="4" s="1"/>
  <c r="B133" i="4"/>
  <c r="C133" i="4"/>
  <c r="K133" i="4" s="1"/>
  <c r="D133" i="4"/>
  <c r="E133" i="4"/>
  <c r="F133" i="4"/>
  <c r="G133" i="4"/>
  <c r="H133" i="4"/>
  <c r="N133" i="4" s="1"/>
  <c r="B134" i="4"/>
  <c r="C134" i="4"/>
  <c r="K134" i="4" s="1"/>
  <c r="D134" i="4"/>
  <c r="E134" i="4"/>
  <c r="F134" i="4"/>
  <c r="G134" i="4"/>
  <c r="H134" i="4"/>
  <c r="N134" i="4" s="1"/>
  <c r="B135" i="4"/>
  <c r="C135" i="4"/>
  <c r="K135" i="4" s="1"/>
  <c r="D135" i="4"/>
  <c r="E135" i="4"/>
  <c r="F135" i="4"/>
  <c r="G135" i="4"/>
  <c r="H135" i="4"/>
  <c r="N135" i="4" s="1"/>
  <c r="B136" i="4"/>
  <c r="C136" i="4"/>
  <c r="K136" i="4" s="1"/>
  <c r="D136" i="4"/>
  <c r="E136" i="4"/>
  <c r="F136" i="4"/>
  <c r="G136" i="4"/>
  <c r="H136" i="4"/>
  <c r="N136" i="4" s="1"/>
  <c r="B137" i="4"/>
  <c r="C137" i="4"/>
  <c r="K137" i="4" s="1"/>
  <c r="D137" i="4"/>
  <c r="E137" i="4"/>
  <c r="F137" i="4"/>
  <c r="G137" i="4"/>
  <c r="H137" i="4"/>
  <c r="N137" i="4" s="1"/>
  <c r="B138" i="4"/>
  <c r="C138" i="4"/>
  <c r="K138" i="4" s="1"/>
  <c r="D138" i="4"/>
  <c r="E138" i="4"/>
  <c r="F138" i="4"/>
  <c r="G138" i="4"/>
  <c r="H138" i="4"/>
  <c r="N138" i="4" s="1"/>
  <c r="B139" i="4"/>
  <c r="C139" i="4"/>
  <c r="K139" i="4" s="1"/>
  <c r="D139" i="4"/>
  <c r="E139" i="4"/>
  <c r="F139" i="4"/>
  <c r="G139" i="4"/>
  <c r="H139" i="4"/>
  <c r="N139" i="4" s="1"/>
  <c r="B140" i="4"/>
  <c r="C140" i="4"/>
  <c r="K140" i="4" s="1"/>
  <c r="D140" i="4"/>
  <c r="E140" i="4"/>
  <c r="F140" i="4"/>
  <c r="G140" i="4"/>
  <c r="H140" i="4"/>
  <c r="N140" i="4" s="1"/>
  <c r="B141" i="4"/>
  <c r="C141" i="4"/>
  <c r="K141" i="4" s="1"/>
  <c r="D141" i="4"/>
  <c r="E141" i="4"/>
  <c r="F141" i="4"/>
  <c r="G141" i="4"/>
  <c r="H141" i="4"/>
  <c r="N141" i="4" s="1"/>
  <c r="B142" i="4"/>
  <c r="C142" i="4"/>
  <c r="K142" i="4" s="1"/>
  <c r="D142" i="4"/>
  <c r="E142" i="4"/>
  <c r="F142" i="4"/>
  <c r="G142" i="4"/>
  <c r="H142" i="4"/>
  <c r="N142" i="4" s="1"/>
  <c r="B143" i="4"/>
  <c r="C143" i="4"/>
  <c r="K143" i="4" s="1"/>
  <c r="D143" i="4"/>
  <c r="E143" i="4"/>
  <c r="F143" i="4"/>
  <c r="G143" i="4"/>
  <c r="H143" i="4"/>
  <c r="N143" i="4" s="1"/>
  <c r="B144" i="4"/>
  <c r="C144" i="4"/>
  <c r="K144" i="4" s="1"/>
  <c r="D144" i="4"/>
  <c r="E144" i="4"/>
  <c r="F144" i="4"/>
  <c r="G144" i="4"/>
  <c r="H144" i="4"/>
  <c r="N144" i="4" s="1"/>
  <c r="B145" i="4"/>
  <c r="C145" i="4"/>
  <c r="K145" i="4" s="1"/>
  <c r="D145" i="4"/>
  <c r="E145" i="4"/>
  <c r="F145" i="4"/>
  <c r="G145" i="4"/>
  <c r="H145" i="4"/>
  <c r="N145" i="4" s="1"/>
  <c r="B146" i="4"/>
  <c r="C146" i="4"/>
  <c r="K146" i="4" s="1"/>
  <c r="D146" i="4"/>
  <c r="E146" i="4"/>
  <c r="F146" i="4"/>
  <c r="G146" i="4"/>
  <c r="H146" i="4"/>
  <c r="N146" i="4" s="1"/>
  <c r="B147" i="4"/>
  <c r="C147" i="4"/>
  <c r="K147" i="4" s="1"/>
  <c r="D147" i="4"/>
  <c r="E147" i="4"/>
  <c r="F147" i="4"/>
  <c r="G147" i="4"/>
  <c r="H147" i="4"/>
  <c r="N147" i="4" s="1"/>
  <c r="B148" i="4"/>
  <c r="C148" i="4"/>
  <c r="K148" i="4" s="1"/>
  <c r="D148" i="4"/>
  <c r="E148" i="4"/>
  <c r="F148" i="4"/>
  <c r="G148" i="4"/>
  <c r="H148" i="4"/>
  <c r="N148" i="4" s="1"/>
  <c r="B149" i="4"/>
  <c r="C149" i="4"/>
  <c r="K149" i="4" s="1"/>
  <c r="D149" i="4"/>
  <c r="E149" i="4"/>
  <c r="F149" i="4"/>
  <c r="G149" i="4"/>
  <c r="H149" i="4"/>
  <c r="N149" i="4" s="1"/>
  <c r="B150" i="4"/>
  <c r="C150" i="4"/>
  <c r="K150" i="4" s="1"/>
  <c r="D150" i="4"/>
  <c r="E150" i="4"/>
  <c r="F150" i="4"/>
  <c r="G150" i="4"/>
  <c r="H150" i="4"/>
  <c r="N150" i="4" s="1"/>
  <c r="B151" i="4"/>
  <c r="C151" i="4"/>
  <c r="K151" i="4" s="1"/>
  <c r="D151" i="4"/>
  <c r="E151" i="4"/>
  <c r="F151" i="4"/>
  <c r="G151" i="4"/>
  <c r="H151" i="4"/>
  <c r="N151" i="4" s="1"/>
  <c r="B152" i="4"/>
  <c r="C152" i="4"/>
  <c r="K152" i="4" s="1"/>
  <c r="D152" i="4"/>
  <c r="E152" i="4"/>
  <c r="F152" i="4"/>
  <c r="G152" i="4"/>
  <c r="H152" i="4"/>
  <c r="N152" i="4" s="1"/>
  <c r="B153" i="4"/>
  <c r="C153" i="4"/>
  <c r="K153" i="4" s="1"/>
  <c r="D153" i="4"/>
  <c r="E153" i="4"/>
  <c r="F153" i="4"/>
  <c r="G153" i="4"/>
  <c r="H153" i="4"/>
  <c r="N153" i="4" s="1"/>
  <c r="B154" i="4"/>
  <c r="C154" i="4"/>
  <c r="K154" i="4" s="1"/>
  <c r="D154" i="4"/>
  <c r="E154" i="4"/>
  <c r="F154" i="4"/>
  <c r="G154" i="4"/>
  <c r="H154" i="4"/>
  <c r="N154" i="4" s="1"/>
  <c r="B155" i="4"/>
  <c r="C155" i="4"/>
  <c r="K155" i="4" s="1"/>
  <c r="D155" i="4"/>
  <c r="E155" i="4"/>
  <c r="F155" i="4"/>
  <c r="G155" i="4"/>
  <c r="H155" i="4"/>
  <c r="N155" i="4" s="1"/>
  <c r="B156" i="4"/>
  <c r="D156" i="4"/>
  <c r="E156" i="4"/>
  <c r="F156" i="4"/>
  <c r="G156" i="4"/>
  <c r="H156" i="4"/>
  <c r="N156" i="4" s="1"/>
  <c r="B157" i="4"/>
  <c r="D157" i="4"/>
  <c r="E157" i="4"/>
  <c r="F157" i="4"/>
  <c r="G157" i="4"/>
  <c r="H157" i="4"/>
  <c r="N157" i="4" s="1"/>
  <c r="B158" i="4"/>
  <c r="C158" i="4"/>
  <c r="K158" i="4" s="1"/>
  <c r="D158" i="4"/>
  <c r="E158" i="4"/>
  <c r="F158" i="4"/>
  <c r="G158" i="4"/>
  <c r="H158" i="4"/>
  <c r="N158" i="4" s="1"/>
  <c r="B159" i="4"/>
  <c r="C159" i="4"/>
  <c r="K159" i="4" s="1"/>
  <c r="D159" i="4"/>
  <c r="E159" i="4"/>
  <c r="F159" i="4"/>
  <c r="G159" i="4"/>
  <c r="H159" i="4"/>
  <c r="N159" i="4" s="1"/>
  <c r="B160" i="4"/>
  <c r="C160" i="4"/>
  <c r="K160" i="4" s="1"/>
  <c r="D160" i="4"/>
  <c r="E160" i="4"/>
  <c r="F160" i="4"/>
  <c r="G160" i="4"/>
  <c r="H160" i="4"/>
  <c r="N160" i="4" s="1"/>
  <c r="B161" i="4"/>
  <c r="C161" i="4"/>
  <c r="K161" i="4" s="1"/>
  <c r="D161" i="4"/>
  <c r="E161" i="4"/>
  <c r="F161" i="4"/>
  <c r="G161" i="4"/>
  <c r="H161" i="4"/>
  <c r="N161" i="4" s="1"/>
  <c r="B162" i="4"/>
  <c r="C162" i="4"/>
  <c r="K162" i="4" s="1"/>
  <c r="D162" i="4"/>
  <c r="E162" i="4"/>
  <c r="F162" i="4"/>
  <c r="G162" i="4"/>
  <c r="H162" i="4"/>
  <c r="N162" i="4" s="1"/>
  <c r="B163" i="4"/>
  <c r="C163" i="4"/>
  <c r="K163" i="4" s="1"/>
  <c r="D163" i="4"/>
  <c r="E163" i="4"/>
  <c r="F163" i="4"/>
  <c r="G163" i="4"/>
  <c r="H163" i="4"/>
  <c r="N163" i="4" s="1"/>
  <c r="B164" i="4"/>
  <c r="C164" i="4"/>
  <c r="K164" i="4" s="1"/>
  <c r="D164" i="4"/>
  <c r="E164" i="4"/>
  <c r="F164" i="4"/>
  <c r="G164" i="4"/>
  <c r="H164" i="4"/>
  <c r="N164" i="4" s="1"/>
  <c r="B165" i="4"/>
  <c r="C165" i="4"/>
  <c r="K165" i="4" s="1"/>
  <c r="D165" i="4"/>
  <c r="E165" i="4"/>
  <c r="F165" i="4"/>
  <c r="G165" i="4"/>
  <c r="H165" i="4"/>
  <c r="N165" i="4" s="1"/>
  <c r="B166" i="4"/>
  <c r="C166" i="4"/>
  <c r="K166" i="4" s="1"/>
  <c r="D166" i="4"/>
  <c r="E166" i="4"/>
  <c r="F166" i="4"/>
  <c r="G166" i="4"/>
  <c r="H166" i="4"/>
  <c r="N166" i="4" s="1"/>
  <c r="B167" i="4"/>
  <c r="C167" i="4"/>
  <c r="K167" i="4" s="1"/>
  <c r="D167" i="4"/>
  <c r="E167" i="4"/>
  <c r="F167" i="4"/>
  <c r="G167" i="4"/>
  <c r="H167" i="4"/>
  <c r="N167" i="4" s="1"/>
  <c r="B168" i="4"/>
  <c r="C168" i="4"/>
  <c r="K168" i="4" s="1"/>
  <c r="D168" i="4"/>
  <c r="E168" i="4"/>
  <c r="F168" i="4"/>
  <c r="G168" i="4"/>
  <c r="H168" i="4"/>
  <c r="N168" i="4" s="1"/>
  <c r="B169" i="4"/>
  <c r="C169" i="4"/>
  <c r="K169" i="4" s="1"/>
  <c r="D169" i="4"/>
  <c r="E169" i="4"/>
  <c r="F169" i="4"/>
  <c r="G169" i="4"/>
  <c r="H169" i="4"/>
  <c r="N169" i="4" s="1"/>
  <c r="B170" i="4"/>
  <c r="C170" i="4"/>
  <c r="K170" i="4" s="1"/>
  <c r="D170" i="4"/>
  <c r="E170" i="4"/>
  <c r="F170" i="4"/>
  <c r="G170" i="4"/>
  <c r="H170" i="4"/>
  <c r="N170" i="4" s="1"/>
  <c r="B171" i="4"/>
  <c r="C171" i="4"/>
  <c r="K171" i="4" s="1"/>
  <c r="D171" i="4"/>
  <c r="E171" i="4"/>
  <c r="F171" i="4"/>
  <c r="G171" i="4"/>
  <c r="H171" i="4"/>
  <c r="N171" i="4" s="1"/>
  <c r="B172" i="4"/>
  <c r="C172" i="4"/>
  <c r="K172" i="4" s="1"/>
  <c r="D172" i="4"/>
  <c r="E172" i="4"/>
  <c r="F172" i="4"/>
  <c r="G172" i="4"/>
  <c r="H172" i="4"/>
  <c r="N172" i="4" s="1"/>
  <c r="B173" i="4"/>
  <c r="C173" i="4"/>
  <c r="K173" i="4" s="1"/>
  <c r="D173" i="4"/>
  <c r="E173" i="4"/>
  <c r="F173" i="4"/>
  <c r="G173" i="4"/>
  <c r="H173" i="4"/>
  <c r="N173" i="4" s="1"/>
  <c r="B174" i="4"/>
  <c r="C174" i="4"/>
  <c r="K174" i="4" s="1"/>
  <c r="D174" i="4"/>
  <c r="E174" i="4"/>
  <c r="F174" i="4"/>
  <c r="G174" i="4"/>
  <c r="H174" i="4"/>
  <c r="N174" i="4" s="1"/>
  <c r="B175" i="4"/>
  <c r="C175" i="4"/>
  <c r="K175" i="4" s="1"/>
  <c r="D175" i="4"/>
  <c r="E175" i="4"/>
  <c r="F175" i="4"/>
  <c r="G175" i="4"/>
  <c r="H175" i="4"/>
  <c r="N175" i="4" s="1"/>
  <c r="B176" i="4"/>
  <c r="C176" i="4"/>
  <c r="K176" i="4" s="1"/>
  <c r="D176" i="4"/>
  <c r="E176" i="4"/>
  <c r="F176" i="4"/>
  <c r="G176" i="4"/>
  <c r="H176" i="4"/>
  <c r="N176" i="4" s="1"/>
  <c r="B177" i="4"/>
  <c r="C177" i="4"/>
  <c r="K177" i="4" s="1"/>
  <c r="D177" i="4"/>
  <c r="E177" i="4"/>
  <c r="F177" i="4"/>
  <c r="G177" i="4"/>
  <c r="H177" i="4"/>
  <c r="N177" i="4" s="1"/>
  <c r="B178" i="4"/>
  <c r="C178" i="4"/>
  <c r="K178" i="4" s="1"/>
  <c r="D178" i="4"/>
  <c r="E178" i="4"/>
  <c r="F178" i="4"/>
  <c r="G178" i="4"/>
  <c r="H178" i="4"/>
  <c r="N178" i="4" s="1"/>
  <c r="B179" i="4"/>
  <c r="C179" i="4"/>
  <c r="K179" i="4" s="1"/>
  <c r="D179" i="4"/>
  <c r="E179" i="4"/>
  <c r="F179" i="4"/>
  <c r="G179" i="4"/>
  <c r="H179" i="4"/>
  <c r="N179" i="4" s="1"/>
  <c r="B180" i="4"/>
  <c r="C180" i="4"/>
  <c r="K180" i="4" s="1"/>
  <c r="D180" i="4"/>
  <c r="E180" i="4"/>
  <c r="F180" i="4"/>
  <c r="G180" i="4"/>
  <c r="H180" i="4"/>
  <c r="N180" i="4" s="1"/>
  <c r="B181" i="4"/>
  <c r="C181" i="4"/>
  <c r="K181" i="4" s="1"/>
  <c r="D181" i="4"/>
  <c r="E181" i="4"/>
  <c r="F181" i="4"/>
  <c r="G181" i="4"/>
  <c r="H181" i="4"/>
  <c r="N181" i="4" s="1"/>
  <c r="B182" i="4"/>
  <c r="C182" i="4"/>
  <c r="K182" i="4" s="1"/>
  <c r="D182" i="4"/>
  <c r="E182" i="4"/>
  <c r="F182" i="4"/>
  <c r="G182" i="4"/>
  <c r="H182" i="4"/>
  <c r="N182" i="4" s="1"/>
  <c r="B183" i="4"/>
  <c r="D183" i="4"/>
  <c r="E183" i="4"/>
  <c r="F183" i="4"/>
  <c r="G183" i="4"/>
  <c r="H183" i="4"/>
  <c r="N183" i="4" s="1"/>
  <c r="B184" i="4"/>
  <c r="C184" i="4"/>
  <c r="K184" i="4" s="1"/>
  <c r="D184" i="4"/>
  <c r="E184" i="4"/>
  <c r="F184" i="4"/>
  <c r="G184" i="4"/>
  <c r="H184" i="4"/>
  <c r="N184" i="4" s="1"/>
  <c r="B185" i="4"/>
  <c r="C185" i="4"/>
  <c r="K185" i="4" s="1"/>
  <c r="D185" i="4"/>
  <c r="E185" i="4"/>
  <c r="F185" i="4"/>
  <c r="G185" i="4"/>
  <c r="H185" i="4"/>
  <c r="N185" i="4" s="1"/>
  <c r="B186" i="4"/>
  <c r="C186" i="4"/>
  <c r="K186" i="4" s="1"/>
  <c r="D186" i="4"/>
  <c r="E186" i="4"/>
  <c r="F186" i="4"/>
  <c r="G186" i="4"/>
  <c r="H186" i="4"/>
  <c r="N186" i="4" s="1"/>
  <c r="B187" i="4"/>
  <c r="C187" i="4"/>
  <c r="K187" i="4" s="1"/>
  <c r="D187" i="4"/>
  <c r="E187" i="4"/>
  <c r="F187" i="4"/>
  <c r="G187" i="4"/>
  <c r="H187" i="4"/>
  <c r="N187" i="4" s="1"/>
  <c r="B188" i="4"/>
  <c r="C188" i="4"/>
  <c r="K188" i="4" s="1"/>
  <c r="D188" i="4"/>
  <c r="E188" i="4"/>
  <c r="F188" i="4"/>
  <c r="G188" i="4"/>
  <c r="H188" i="4"/>
  <c r="N188" i="4" s="1"/>
  <c r="B189" i="4"/>
  <c r="C189" i="4"/>
  <c r="K189" i="4" s="1"/>
  <c r="D189" i="4"/>
  <c r="E189" i="4"/>
  <c r="F189" i="4"/>
  <c r="G189" i="4"/>
  <c r="H189" i="4"/>
  <c r="N189" i="4" s="1"/>
  <c r="B190" i="4"/>
  <c r="C190" i="4"/>
  <c r="K190" i="4" s="1"/>
  <c r="D190" i="4"/>
  <c r="E190" i="4"/>
  <c r="F190" i="4"/>
  <c r="G190" i="4"/>
  <c r="H190" i="4"/>
  <c r="N190" i="4" s="1"/>
  <c r="B191" i="4"/>
  <c r="C191" i="4"/>
  <c r="K191" i="4" s="1"/>
  <c r="D191" i="4"/>
  <c r="E191" i="4"/>
  <c r="F191" i="4"/>
  <c r="G191" i="4"/>
  <c r="H191" i="4"/>
  <c r="N191" i="4" s="1"/>
  <c r="B192" i="4"/>
  <c r="C192" i="4"/>
  <c r="K192" i="4" s="1"/>
  <c r="D192" i="4"/>
  <c r="E192" i="4"/>
  <c r="F192" i="4"/>
  <c r="G192" i="4"/>
  <c r="H192" i="4"/>
  <c r="N192" i="4" s="1"/>
  <c r="B193" i="4"/>
  <c r="C193" i="4"/>
  <c r="K193" i="4" s="1"/>
  <c r="D193" i="4"/>
  <c r="E193" i="4"/>
  <c r="F193" i="4"/>
  <c r="G193" i="4"/>
  <c r="H193" i="4"/>
  <c r="N193" i="4" s="1"/>
  <c r="B194" i="4"/>
  <c r="C194" i="4"/>
  <c r="K194" i="4" s="1"/>
  <c r="D194" i="4"/>
  <c r="E194" i="4"/>
  <c r="F194" i="4"/>
  <c r="G194" i="4"/>
  <c r="H194" i="4"/>
  <c r="N194" i="4" s="1"/>
  <c r="B195" i="4"/>
  <c r="C195" i="4"/>
  <c r="K195" i="4" s="1"/>
  <c r="D195" i="4"/>
  <c r="E195" i="4"/>
  <c r="F195" i="4"/>
  <c r="G195" i="4"/>
  <c r="H195" i="4"/>
  <c r="N195" i="4" s="1"/>
  <c r="B196" i="4"/>
  <c r="C196" i="4"/>
  <c r="K196" i="4" s="1"/>
  <c r="D196" i="4"/>
  <c r="E196" i="4"/>
  <c r="F196" i="4"/>
  <c r="G196" i="4"/>
  <c r="H196" i="4"/>
  <c r="N196" i="4" s="1"/>
  <c r="B197" i="4"/>
  <c r="C197" i="4"/>
  <c r="K197" i="4" s="1"/>
  <c r="D197" i="4"/>
  <c r="E197" i="4"/>
  <c r="F197" i="4"/>
  <c r="G197" i="4"/>
  <c r="H197" i="4"/>
  <c r="N197" i="4" s="1"/>
  <c r="B198" i="4"/>
  <c r="C198" i="4"/>
  <c r="K198" i="4" s="1"/>
  <c r="D198" i="4"/>
  <c r="E198" i="4"/>
  <c r="F198" i="4"/>
  <c r="G198" i="4"/>
  <c r="H198" i="4"/>
  <c r="N198" i="4" s="1"/>
  <c r="B199" i="4"/>
  <c r="C199" i="4"/>
  <c r="K199" i="4" s="1"/>
  <c r="D199" i="4"/>
  <c r="E199" i="4"/>
  <c r="F199" i="4"/>
  <c r="G199" i="4"/>
  <c r="H199" i="4"/>
  <c r="N199" i="4" s="1"/>
  <c r="B200" i="4"/>
  <c r="C200" i="4"/>
  <c r="K200" i="4" s="1"/>
  <c r="D200" i="4"/>
  <c r="E200" i="4"/>
  <c r="F200" i="4"/>
  <c r="G200" i="4"/>
  <c r="H200" i="4"/>
  <c r="N200" i="4" s="1"/>
  <c r="B201" i="4"/>
  <c r="C201" i="4"/>
  <c r="K201" i="4" s="1"/>
  <c r="D201" i="4"/>
  <c r="E201" i="4"/>
  <c r="F201" i="4"/>
  <c r="G201" i="4"/>
  <c r="H201" i="4"/>
  <c r="N201" i="4" s="1"/>
  <c r="B202" i="4"/>
  <c r="C202" i="4"/>
  <c r="K202" i="4" s="1"/>
  <c r="D202" i="4"/>
  <c r="E202" i="4"/>
  <c r="F202" i="4"/>
  <c r="G202" i="4"/>
  <c r="H202" i="4"/>
  <c r="N202" i="4" s="1"/>
  <c r="B203" i="4"/>
  <c r="C203" i="4"/>
  <c r="K203" i="4" s="1"/>
  <c r="D203" i="4"/>
  <c r="E203" i="4"/>
  <c r="F203" i="4"/>
  <c r="G203" i="4"/>
  <c r="H203" i="4"/>
  <c r="N203" i="4" s="1"/>
  <c r="B204" i="4"/>
  <c r="C204" i="4"/>
  <c r="K204" i="4" s="1"/>
  <c r="D204" i="4"/>
  <c r="E204" i="4"/>
  <c r="F204" i="4"/>
  <c r="G204" i="4"/>
  <c r="H204" i="4"/>
  <c r="N204" i="4" s="1"/>
  <c r="B205" i="4"/>
  <c r="C205" i="4"/>
  <c r="K205" i="4" s="1"/>
  <c r="D205" i="4"/>
  <c r="E205" i="4"/>
  <c r="F205" i="4"/>
  <c r="G205" i="4"/>
  <c r="H205" i="4"/>
  <c r="N205" i="4" s="1"/>
  <c r="B2" i="4"/>
  <c r="C2" i="4"/>
  <c r="K2" i="4" s="1"/>
  <c r="D2" i="4"/>
  <c r="E2" i="4"/>
  <c r="F2" i="4"/>
  <c r="G2" i="4"/>
  <c r="H2" i="4"/>
  <c r="N2" i="4" s="1"/>
  <c r="B3" i="4"/>
  <c r="C3" i="4"/>
  <c r="K3" i="4" s="1"/>
  <c r="D3" i="4"/>
  <c r="E3" i="4"/>
  <c r="F3" i="4"/>
  <c r="G3" i="4"/>
  <c r="H3" i="4"/>
  <c r="N3" i="4" s="1"/>
  <c r="B4" i="4"/>
  <c r="C4" i="4"/>
  <c r="K4" i="4" s="1"/>
  <c r="D4" i="4"/>
  <c r="E4" i="4"/>
  <c r="F4" i="4"/>
  <c r="G4" i="4"/>
  <c r="H4" i="4"/>
  <c r="N4" i="4" s="1"/>
  <c r="B5" i="4"/>
  <c r="C5" i="4"/>
  <c r="K5" i="4" s="1"/>
  <c r="D5" i="4"/>
  <c r="E5" i="4"/>
  <c r="F5" i="4"/>
  <c r="G5" i="4"/>
  <c r="H5" i="4"/>
  <c r="N5" i="4" s="1"/>
  <c r="B6" i="4"/>
  <c r="C6" i="4"/>
  <c r="K6" i="4" s="1"/>
  <c r="D6" i="4"/>
  <c r="E6" i="4"/>
  <c r="F6" i="4"/>
  <c r="G6" i="4"/>
  <c r="H6" i="4"/>
  <c r="N6" i="4" s="1"/>
  <c r="B7" i="4"/>
  <c r="C7" i="4"/>
  <c r="K7" i="4" s="1"/>
  <c r="D7" i="4"/>
  <c r="E7" i="4"/>
  <c r="F7" i="4"/>
  <c r="G7" i="4"/>
  <c r="H7" i="4"/>
  <c r="N7" i="4" s="1"/>
  <c r="B8" i="4"/>
  <c r="C8" i="4"/>
  <c r="K8" i="4" s="1"/>
  <c r="D8" i="4"/>
  <c r="E8" i="4"/>
  <c r="F8" i="4"/>
  <c r="G8" i="4"/>
  <c r="H8" i="4"/>
  <c r="N8" i="4" s="1"/>
  <c r="B9" i="4"/>
  <c r="C9" i="4"/>
  <c r="K9" i="4" s="1"/>
  <c r="D9" i="4"/>
  <c r="E9" i="4"/>
  <c r="F9" i="4"/>
  <c r="G9" i="4"/>
  <c r="H9" i="4"/>
  <c r="N9" i="4" s="1"/>
  <c r="B10" i="4"/>
  <c r="C10" i="4"/>
  <c r="K10" i="4" s="1"/>
  <c r="D10" i="4"/>
  <c r="E10" i="4"/>
  <c r="F10" i="4"/>
  <c r="G10" i="4"/>
  <c r="H10" i="4"/>
  <c r="N10" i="4" s="1"/>
  <c r="B11" i="4"/>
  <c r="C11" i="4"/>
  <c r="K11" i="4" s="1"/>
  <c r="D11" i="4"/>
  <c r="E11" i="4"/>
  <c r="F11" i="4"/>
  <c r="G11" i="4"/>
  <c r="H11" i="4"/>
  <c r="N11" i="4" s="1"/>
  <c r="B12" i="4"/>
  <c r="C12" i="4"/>
  <c r="K12" i="4" s="1"/>
  <c r="D12" i="4"/>
  <c r="E12" i="4"/>
  <c r="F12" i="4"/>
  <c r="G12" i="4"/>
  <c r="H12" i="4"/>
  <c r="N12" i="4" s="1"/>
  <c r="B13" i="4"/>
  <c r="C13" i="4"/>
  <c r="K13" i="4" s="1"/>
  <c r="D13" i="4"/>
  <c r="E13" i="4"/>
  <c r="F13" i="4"/>
  <c r="G13" i="4"/>
  <c r="H13" i="4"/>
  <c r="N13" i="4" s="1"/>
  <c r="B14" i="4"/>
  <c r="C14" i="4"/>
  <c r="K14" i="4" s="1"/>
  <c r="D14" i="4"/>
  <c r="E14" i="4"/>
  <c r="F14" i="4"/>
  <c r="G14" i="4"/>
  <c r="H14" i="4"/>
  <c r="N14" i="4" s="1"/>
  <c r="B15" i="4"/>
  <c r="C15" i="4"/>
  <c r="K15" i="4" s="1"/>
  <c r="D15" i="4"/>
  <c r="E15" i="4"/>
  <c r="F15" i="4"/>
  <c r="G15" i="4"/>
  <c r="H15" i="4"/>
  <c r="N15" i="4" s="1"/>
  <c r="B16" i="4"/>
  <c r="C16" i="4"/>
  <c r="K16" i="4" s="1"/>
  <c r="D16" i="4"/>
  <c r="E16" i="4"/>
  <c r="F16" i="4"/>
  <c r="G16" i="4"/>
  <c r="H16" i="4"/>
  <c r="N16" i="4" s="1"/>
  <c r="B17" i="4"/>
  <c r="C17" i="4"/>
  <c r="K17" i="4" s="1"/>
  <c r="D17" i="4"/>
  <c r="E17" i="4"/>
  <c r="F17" i="4"/>
  <c r="G17" i="4"/>
  <c r="H17" i="4"/>
  <c r="N17" i="4" s="1"/>
  <c r="B18" i="4"/>
  <c r="C18" i="4"/>
  <c r="K18" i="4" s="1"/>
  <c r="D18" i="4"/>
  <c r="E18" i="4"/>
  <c r="F18" i="4"/>
  <c r="G18" i="4"/>
  <c r="H18" i="4"/>
  <c r="N18" i="4" s="1"/>
  <c r="B19" i="4"/>
  <c r="C19" i="4"/>
  <c r="K19" i="4" s="1"/>
  <c r="D19" i="4"/>
  <c r="E19" i="4"/>
  <c r="F19" i="4"/>
  <c r="G19" i="4"/>
  <c r="H19" i="4"/>
  <c r="N19" i="4" s="1"/>
  <c r="B20" i="4"/>
  <c r="C20" i="4"/>
  <c r="K20" i="4" s="1"/>
  <c r="D20" i="4"/>
  <c r="E20" i="4"/>
  <c r="F20" i="4"/>
  <c r="G20" i="4"/>
  <c r="H20" i="4"/>
  <c r="N20" i="4" s="1"/>
  <c r="B21" i="4"/>
  <c r="C21" i="4"/>
  <c r="K21" i="4" s="1"/>
  <c r="D21" i="4"/>
  <c r="E21" i="4"/>
  <c r="F21" i="4"/>
  <c r="G21" i="4"/>
  <c r="H21" i="4"/>
  <c r="N21" i="4" s="1"/>
  <c r="B22" i="4"/>
  <c r="C22" i="4"/>
  <c r="K22" i="4" s="1"/>
  <c r="D22" i="4"/>
  <c r="E22" i="4"/>
  <c r="F22" i="4"/>
  <c r="G22" i="4"/>
  <c r="H22" i="4"/>
  <c r="N22" i="4" s="1"/>
  <c r="B23" i="4"/>
  <c r="C23" i="4"/>
  <c r="K23" i="4" s="1"/>
  <c r="D23" i="4"/>
  <c r="E23" i="4"/>
  <c r="F23" i="4"/>
  <c r="G23" i="4"/>
  <c r="H23" i="4"/>
  <c r="N23" i="4" s="1"/>
  <c r="B24" i="4"/>
  <c r="C24" i="4"/>
  <c r="K24" i="4" s="1"/>
  <c r="D24" i="4"/>
  <c r="E24" i="4"/>
  <c r="F24" i="4"/>
  <c r="G24" i="4"/>
  <c r="H24" i="4"/>
  <c r="N24" i="4" s="1"/>
  <c r="B25" i="4"/>
  <c r="C25" i="4"/>
  <c r="K25" i="4" s="1"/>
  <c r="D25" i="4"/>
  <c r="E25" i="4"/>
  <c r="F25" i="4"/>
  <c r="G25" i="4"/>
  <c r="H25" i="4"/>
  <c r="N25" i="4" s="1"/>
  <c r="B26" i="4"/>
  <c r="C26" i="4"/>
  <c r="K26" i="4" s="1"/>
  <c r="D26" i="4"/>
  <c r="E26" i="4"/>
  <c r="F26" i="4"/>
  <c r="G26" i="4"/>
  <c r="H26" i="4"/>
  <c r="N26" i="4" s="1"/>
  <c r="B27" i="4"/>
  <c r="C27" i="4"/>
  <c r="K27" i="4" s="1"/>
  <c r="D27" i="4"/>
  <c r="E27" i="4"/>
  <c r="F27" i="4"/>
  <c r="G27" i="4"/>
  <c r="H27" i="4"/>
  <c r="N27" i="4" s="1"/>
  <c r="B28" i="4"/>
  <c r="C28" i="4"/>
  <c r="K28" i="4" s="1"/>
  <c r="D28" i="4"/>
  <c r="E28" i="4"/>
  <c r="F28" i="4"/>
  <c r="G28" i="4"/>
  <c r="H28" i="4"/>
  <c r="N28" i="4" s="1"/>
  <c r="A29" i="4"/>
  <c r="J29" i="4" s="1"/>
  <c r="B29" i="4"/>
  <c r="C29" i="4"/>
  <c r="K29" i="4" s="1"/>
  <c r="D29" i="4"/>
  <c r="E29" i="4"/>
  <c r="F29" i="4"/>
  <c r="G29" i="4"/>
  <c r="H29" i="4"/>
  <c r="N29" i="4" s="1"/>
  <c r="B30" i="4"/>
  <c r="C30" i="4"/>
  <c r="K30" i="4" s="1"/>
  <c r="D30" i="4"/>
  <c r="E30" i="4"/>
  <c r="F30" i="4"/>
  <c r="G30" i="4"/>
  <c r="H30" i="4"/>
  <c r="N30" i="4" s="1"/>
  <c r="B31" i="4"/>
  <c r="C31" i="4"/>
  <c r="K31" i="4" s="1"/>
  <c r="D31" i="4"/>
  <c r="E31" i="4"/>
  <c r="F31" i="4"/>
  <c r="G31" i="4"/>
  <c r="H31" i="4"/>
  <c r="N31" i="4" s="1"/>
  <c r="B32" i="4"/>
  <c r="C32" i="4"/>
  <c r="K32" i="4" s="1"/>
  <c r="D32" i="4"/>
  <c r="E32" i="4"/>
  <c r="F32" i="4"/>
  <c r="G32" i="4"/>
  <c r="H32" i="4"/>
  <c r="N32" i="4" s="1"/>
  <c r="B33" i="4"/>
  <c r="C33" i="4"/>
  <c r="K33" i="4" s="1"/>
  <c r="D33" i="4"/>
  <c r="E33" i="4"/>
  <c r="F33" i="4"/>
  <c r="G33" i="4"/>
  <c r="H33" i="4"/>
  <c r="N33" i="4" s="1"/>
  <c r="B34" i="4"/>
  <c r="C34" i="4"/>
  <c r="K34" i="4" s="1"/>
  <c r="D34" i="4"/>
  <c r="E34" i="4"/>
  <c r="F34" i="4"/>
  <c r="G34" i="4"/>
  <c r="H34" i="4"/>
  <c r="N34" i="4" s="1"/>
  <c r="B35" i="4"/>
  <c r="C35" i="4"/>
  <c r="K35" i="4" s="1"/>
  <c r="D35" i="4"/>
  <c r="E35" i="4"/>
  <c r="F35" i="4"/>
  <c r="G35" i="4"/>
  <c r="H35" i="4"/>
  <c r="N35" i="4" s="1"/>
  <c r="B36" i="4"/>
  <c r="C36" i="4"/>
  <c r="K36" i="4" s="1"/>
  <c r="D36" i="4"/>
  <c r="E36" i="4"/>
  <c r="F36" i="4"/>
  <c r="G36" i="4"/>
  <c r="H36" i="4"/>
  <c r="N36" i="4" s="1"/>
  <c r="B37" i="4"/>
  <c r="C37" i="4"/>
  <c r="K37" i="4" s="1"/>
  <c r="D37" i="4"/>
  <c r="E37" i="4"/>
  <c r="F37" i="4"/>
  <c r="G37" i="4"/>
  <c r="H37" i="4"/>
  <c r="N37" i="4" s="1"/>
  <c r="B38" i="4"/>
  <c r="C38" i="4"/>
  <c r="K38" i="4" s="1"/>
  <c r="D38" i="4"/>
  <c r="E38" i="4"/>
  <c r="F38" i="4"/>
  <c r="G38" i="4"/>
  <c r="H38" i="4"/>
  <c r="N38" i="4" s="1"/>
  <c r="B39" i="4"/>
  <c r="C39" i="4"/>
  <c r="K39" i="4" s="1"/>
  <c r="D39" i="4"/>
  <c r="E39" i="4"/>
  <c r="F39" i="4"/>
  <c r="G39" i="4"/>
  <c r="H39" i="4"/>
  <c r="N39" i="4" s="1"/>
  <c r="B40" i="4"/>
  <c r="C40" i="4"/>
  <c r="K40" i="4" s="1"/>
  <c r="D40" i="4"/>
  <c r="E40" i="4"/>
  <c r="F40" i="4"/>
  <c r="G40" i="4"/>
  <c r="H40" i="4"/>
  <c r="N40" i="4" s="1"/>
  <c r="B41" i="4"/>
  <c r="C41" i="4"/>
  <c r="K41" i="4" s="1"/>
  <c r="D41" i="4"/>
  <c r="E41" i="4"/>
  <c r="F41" i="4"/>
  <c r="G41" i="4"/>
  <c r="H41" i="4"/>
  <c r="N41" i="4" s="1"/>
  <c r="B42" i="4"/>
  <c r="C42" i="4"/>
  <c r="K42" i="4" s="1"/>
  <c r="D42" i="4"/>
  <c r="E42" i="4"/>
  <c r="F42" i="4"/>
  <c r="G42" i="4"/>
  <c r="H42" i="4"/>
  <c r="N42" i="4" s="1"/>
  <c r="B43" i="4"/>
  <c r="C43" i="4"/>
  <c r="K43" i="4" s="1"/>
  <c r="D43" i="4"/>
  <c r="E43" i="4"/>
  <c r="F43" i="4"/>
  <c r="G43" i="4"/>
  <c r="H43" i="4"/>
  <c r="N43" i="4" s="1"/>
  <c r="B44" i="4"/>
  <c r="C44" i="4"/>
  <c r="K44" i="4" s="1"/>
  <c r="D44" i="4"/>
  <c r="E44" i="4"/>
  <c r="F44" i="4"/>
  <c r="G44" i="4"/>
  <c r="H44" i="4"/>
  <c r="N44" i="4" s="1"/>
  <c r="B45" i="4"/>
  <c r="C45" i="4"/>
  <c r="K45" i="4" s="1"/>
  <c r="D45" i="4"/>
  <c r="E45" i="4"/>
  <c r="F45" i="4"/>
  <c r="G45" i="4"/>
  <c r="H45" i="4"/>
  <c r="N45" i="4" s="1"/>
  <c r="B46" i="4"/>
  <c r="C46" i="4"/>
  <c r="K46" i="4" s="1"/>
  <c r="D46" i="4"/>
  <c r="E46" i="4"/>
  <c r="F46" i="4"/>
  <c r="G46" i="4"/>
  <c r="H46" i="4"/>
  <c r="N46" i="4" s="1"/>
  <c r="B47" i="4"/>
  <c r="C47" i="4"/>
  <c r="K47" i="4" s="1"/>
  <c r="D47" i="4"/>
  <c r="E47" i="4"/>
  <c r="F47" i="4"/>
  <c r="G47" i="4"/>
  <c r="H47" i="4"/>
  <c r="N47" i="4" s="1"/>
  <c r="B48" i="4"/>
  <c r="C48" i="4"/>
  <c r="K48" i="4" s="1"/>
  <c r="D48" i="4"/>
  <c r="E48" i="4"/>
  <c r="F48" i="4"/>
  <c r="G48" i="4"/>
  <c r="H48" i="4"/>
  <c r="N48" i="4" s="1"/>
  <c r="B49" i="4"/>
  <c r="C49" i="4"/>
  <c r="K49" i="4" s="1"/>
  <c r="D49" i="4"/>
  <c r="E49" i="4"/>
  <c r="F49" i="4"/>
  <c r="G49" i="4"/>
  <c r="H49" i="4"/>
  <c r="N49" i="4" s="1"/>
  <c r="B50" i="4"/>
  <c r="C50" i="4"/>
  <c r="K50" i="4" s="1"/>
  <c r="D50" i="4"/>
  <c r="E50" i="4"/>
  <c r="F50" i="4"/>
  <c r="G50" i="4"/>
  <c r="H50" i="4"/>
  <c r="N50" i="4" s="1"/>
  <c r="B51" i="4"/>
  <c r="C51" i="4"/>
  <c r="K51" i="4" s="1"/>
  <c r="D51" i="4"/>
  <c r="E51" i="4"/>
  <c r="F51" i="4"/>
  <c r="G51" i="4"/>
  <c r="H51" i="4"/>
  <c r="N51" i="4" s="1"/>
  <c r="B52" i="4"/>
  <c r="C52" i="4"/>
  <c r="K52" i="4" s="1"/>
  <c r="D52" i="4"/>
  <c r="E52" i="4"/>
  <c r="F52" i="4"/>
  <c r="G52" i="4"/>
  <c r="H52" i="4"/>
  <c r="N52" i="4" s="1"/>
  <c r="B53" i="4"/>
  <c r="C53" i="4"/>
  <c r="K53" i="4" s="1"/>
  <c r="D53" i="4"/>
  <c r="E53" i="4"/>
  <c r="F53" i="4"/>
  <c r="G53" i="4"/>
  <c r="H53" i="4"/>
  <c r="N53" i="4" s="1"/>
  <c r="B54" i="4"/>
  <c r="C54" i="4"/>
  <c r="K54" i="4" s="1"/>
  <c r="D54" i="4"/>
  <c r="E54" i="4"/>
  <c r="F54" i="4"/>
  <c r="G54" i="4"/>
  <c r="H54" i="4"/>
  <c r="N54" i="4" s="1"/>
  <c r="B55" i="4"/>
  <c r="C55" i="4"/>
  <c r="K55" i="4" s="1"/>
  <c r="D55" i="4"/>
  <c r="E55" i="4"/>
  <c r="F55" i="4"/>
  <c r="G55" i="4"/>
  <c r="H55" i="4"/>
  <c r="N55" i="4" s="1"/>
  <c r="B56" i="4"/>
  <c r="C56" i="4"/>
  <c r="K56" i="4" s="1"/>
  <c r="D56" i="4"/>
  <c r="E56" i="4"/>
  <c r="F56" i="4"/>
  <c r="G56" i="4"/>
  <c r="H56" i="4"/>
  <c r="N56" i="4" s="1"/>
  <c r="B57" i="4"/>
  <c r="C57" i="4"/>
  <c r="K57" i="4" s="1"/>
  <c r="D57" i="4"/>
  <c r="E57" i="4"/>
  <c r="F57" i="4"/>
  <c r="G57" i="4"/>
  <c r="H57" i="4"/>
  <c r="N57" i="4" s="1"/>
  <c r="B58" i="4"/>
  <c r="C58" i="4"/>
  <c r="K58" i="4" s="1"/>
  <c r="D58" i="4"/>
  <c r="E58" i="4"/>
  <c r="F58" i="4"/>
  <c r="G58" i="4"/>
  <c r="H58" i="4"/>
  <c r="N58" i="4" s="1"/>
  <c r="B59" i="4"/>
  <c r="C59" i="4"/>
  <c r="K59" i="4" s="1"/>
  <c r="D59" i="4"/>
  <c r="E59" i="4"/>
  <c r="F59" i="4"/>
  <c r="G59" i="4"/>
  <c r="H59" i="4"/>
  <c r="N59" i="4" s="1"/>
  <c r="B60" i="4"/>
  <c r="C60" i="4"/>
  <c r="K60" i="4" s="1"/>
  <c r="D60" i="4"/>
  <c r="E60" i="4"/>
  <c r="F60" i="4"/>
  <c r="G60" i="4"/>
  <c r="H60" i="4"/>
  <c r="N60" i="4" s="1"/>
  <c r="B61" i="4"/>
  <c r="C61" i="4"/>
  <c r="K61" i="4" s="1"/>
  <c r="D61" i="4"/>
  <c r="E61" i="4"/>
  <c r="F61" i="4"/>
  <c r="G61" i="4"/>
  <c r="H61" i="4"/>
  <c r="N61" i="4" s="1"/>
  <c r="B62" i="4"/>
  <c r="C62" i="4"/>
  <c r="K62" i="4" s="1"/>
  <c r="D62" i="4"/>
  <c r="E62" i="4"/>
  <c r="F62" i="4"/>
  <c r="G62" i="4"/>
  <c r="H62" i="4"/>
  <c r="N62" i="4" s="1"/>
  <c r="B63" i="4"/>
  <c r="C63" i="4"/>
  <c r="K63" i="4" s="1"/>
  <c r="D63" i="4"/>
  <c r="E63" i="4"/>
  <c r="F63" i="4"/>
  <c r="G63" i="4"/>
  <c r="H63" i="4"/>
  <c r="N63" i="4" s="1"/>
  <c r="B64" i="4"/>
  <c r="C64" i="4"/>
  <c r="K64" i="4" s="1"/>
  <c r="D64" i="4"/>
  <c r="E64" i="4"/>
  <c r="F64" i="4"/>
  <c r="G64" i="4"/>
  <c r="H64" i="4"/>
  <c r="N64" i="4" s="1"/>
  <c r="B65" i="4"/>
  <c r="C65" i="4"/>
  <c r="K65" i="4" s="1"/>
  <c r="D65" i="4"/>
  <c r="E65" i="4"/>
  <c r="F65" i="4"/>
  <c r="G65" i="4"/>
  <c r="H65" i="4"/>
  <c r="N65" i="4" s="1"/>
  <c r="B66" i="4"/>
  <c r="C66" i="4"/>
  <c r="K66" i="4" s="1"/>
  <c r="D66" i="4"/>
  <c r="E66" i="4"/>
  <c r="F66" i="4"/>
  <c r="G66" i="4"/>
  <c r="H66" i="4"/>
  <c r="N66" i="4" s="1"/>
  <c r="B67" i="4"/>
  <c r="C67" i="4"/>
  <c r="K67" i="4" s="1"/>
  <c r="D67" i="4"/>
  <c r="E67" i="4"/>
  <c r="F67" i="4"/>
  <c r="G67" i="4"/>
  <c r="H67" i="4"/>
  <c r="N67" i="4" s="1"/>
  <c r="B68" i="4"/>
  <c r="C68" i="4"/>
  <c r="K68" i="4" s="1"/>
  <c r="D68" i="4"/>
  <c r="E68" i="4"/>
  <c r="F68" i="4"/>
  <c r="G68" i="4"/>
  <c r="H68" i="4"/>
  <c r="N68" i="4" s="1"/>
  <c r="B69" i="4"/>
  <c r="C69" i="4"/>
  <c r="K69" i="4" s="1"/>
  <c r="D69" i="4"/>
  <c r="E69" i="4"/>
  <c r="F69" i="4"/>
  <c r="G69" i="4"/>
  <c r="H69" i="4"/>
  <c r="N69" i="4" s="1"/>
  <c r="B70" i="4"/>
  <c r="C70" i="4"/>
  <c r="K70" i="4" s="1"/>
  <c r="D70" i="4"/>
  <c r="E70" i="4"/>
  <c r="F70" i="4"/>
  <c r="G70" i="4"/>
  <c r="H70" i="4"/>
  <c r="N70" i="4" s="1"/>
  <c r="B71" i="4"/>
  <c r="C71" i="4"/>
  <c r="K71" i="4" s="1"/>
  <c r="D71" i="4"/>
  <c r="E71" i="4"/>
  <c r="F71" i="4"/>
  <c r="G71" i="4"/>
  <c r="H71" i="4"/>
  <c r="N71" i="4" s="1"/>
  <c r="B72" i="4"/>
  <c r="C72" i="4"/>
  <c r="K72" i="4" s="1"/>
  <c r="D72" i="4"/>
  <c r="E72" i="4"/>
  <c r="F72" i="4"/>
  <c r="G72" i="4"/>
  <c r="H72" i="4"/>
  <c r="N72" i="4" s="1"/>
  <c r="B73" i="4"/>
  <c r="C73" i="4"/>
  <c r="K73" i="4" s="1"/>
  <c r="D73" i="4"/>
  <c r="E73" i="4"/>
  <c r="F73" i="4"/>
  <c r="G73" i="4"/>
  <c r="H73" i="4"/>
  <c r="N73" i="4" s="1"/>
  <c r="B74" i="4"/>
  <c r="C74" i="4"/>
  <c r="K74" i="4" s="1"/>
  <c r="D74" i="4"/>
  <c r="E74" i="4"/>
  <c r="F74" i="4"/>
  <c r="G74" i="4"/>
  <c r="H74" i="4"/>
  <c r="N74" i="4" s="1"/>
  <c r="B75" i="4"/>
  <c r="C75" i="4"/>
  <c r="K75" i="4" s="1"/>
  <c r="D75" i="4"/>
  <c r="E75" i="4"/>
  <c r="F75" i="4"/>
  <c r="G75" i="4"/>
  <c r="H75" i="4"/>
  <c r="N75" i="4" s="1"/>
  <c r="B76" i="4"/>
  <c r="C76" i="4"/>
  <c r="K76" i="4" s="1"/>
  <c r="D76" i="4"/>
  <c r="E76" i="4"/>
  <c r="F76" i="4"/>
  <c r="G76" i="4"/>
  <c r="H76" i="4"/>
  <c r="N76" i="4" s="1"/>
  <c r="B77" i="4"/>
  <c r="C77" i="4"/>
  <c r="K77" i="4" s="1"/>
  <c r="D77" i="4"/>
  <c r="E77" i="4"/>
  <c r="F77" i="4"/>
  <c r="G77" i="4"/>
  <c r="H77" i="4"/>
  <c r="N77" i="4" s="1"/>
  <c r="B78" i="4"/>
  <c r="C78" i="4"/>
  <c r="K78" i="4" s="1"/>
  <c r="D78" i="4"/>
  <c r="E78" i="4"/>
  <c r="F78" i="4"/>
  <c r="G78" i="4"/>
  <c r="H78" i="4"/>
  <c r="N78" i="4" s="1"/>
  <c r="B79" i="4"/>
  <c r="C79" i="4"/>
  <c r="K79" i="4" s="1"/>
  <c r="D79" i="4"/>
  <c r="E79" i="4"/>
  <c r="F79" i="4"/>
  <c r="G79" i="4"/>
  <c r="H79" i="4"/>
  <c r="N79" i="4" s="1"/>
  <c r="B80" i="4"/>
  <c r="C80" i="4"/>
  <c r="K80" i="4" s="1"/>
  <c r="D80" i="4"/>
  <c r="E80" i="4"/>
  <c r="F80" i="4"/>
  <c r="G80" i="4"/>
  <c r="H80" i="4"/>
  <c r="N80" i="4" s="1"/>
  <c r="B81" i="4"/>
  <c r="C81" i="4"/>
  <c r="K81" i="4" s="1"/>
  <c r="D81" i="4"/>
  <c r="E81" i="4"/>
  <c r="F81" i="4"/>
  <c r="G81" i="4"/>
  <c r="H81" i="4"/>
  <c r="N81" i="4" s="1"/>
  <c r="B82" i="4"/>
  <c r="C82" i="4"/>
  <c r="K82" i="4" s="1"/>
  <c r="D82" i="4"/>
  <c r="E82" i="4"/>
  <c r="F82" i="4"/>
  <c r="G82" i="4"/>
  <c r="H82" i="4"/>
  <c r="N82" i="4" s="1"/>
  <c r="B83" i="4"/>
  <c r="C83" i="4"/>
  <c r="K83" i="4" s="1"/>
  <c r="D83" i="4"/>
  <c r="E83" i="4"/>
  <c r="F83" i="4"/>
  <c r="G83" i="4"/>
  <c r="H83" i="4"/>
  <c r="N83" i="4" s="1"/>
  <c r="B84" i="4"/>
  <c r="C84" i="4"/>
  <c r="K84" i="4" s="1"/>
  <c r="D84" i="4"/>
  <c r="E84" i="4"/>
  <c r="F84" i="4"/>
  <c r="G84" i="4"/>
  <c r="H84" i="4"/>
  <c r="N84" i="4" s="1"/>
  <c r="B85" i="4"/>
  <c r="C85" i="4"/>
  <c r="K85" i="4" s="1"/>
  <c r="D85" i="4"/>
  <c r="E85" i="4"/>
  <c r="F85" i="4"/>
  <c r="G85" i="4"/>
  <c r="H85" i="4"/>
  <c r="N85" i="4" s="1"/>
  <c r="B86" i="4"/>
  <c r="C86" i="4"/>
  <c r="K86" i="4" s="1"/>
  <c r="D86" i="4"/>
  <c r="E86" i="4"/>
  <c r="F86" i="4"/>
  <c r="G86" i="4"/>
  <c r="H86" i="4"/>
  <c r="N86" i="4" s="1"/>
  <c r="B87" i="4"/>
  <c r="C87" i="4"/>
  <c r="K87" i="4" s="1"/>
  <c r="D87" i="4"/>
  <c r="E87" i="4"/>
  <c r="F87" i="4"/>
  <c r="G87" i="4"/>
  <c r="H87" i="4"/>
  <c r="N87" i="4" s="1"/>
  <c r="B88" i="4"/>
  <c r="C88" i="4"/>
  <c r="K88" i="4" s="1"/>
  <c r="D88" i="4"/>
  <c r="E88" i="4"/>
  <c r="F88" i="4"/>
  <c r="G88" i="4"/>
  <c r="H88" i="4"/>
  <c r="N88" i="4" s="1"/>
  <c r="B89" i="4"/>
  <c r="C89" i="4"/>
  <c r="K89" i="4" s="1"/>
  <c r="D89" i="4"/>
  <c r="E89" i="4"/>
  <c r="F89" i="4"/>
  <c r="G89" i="4"/>
  <c r="H89" i="4"/>
  <c r="N89" i="4" s="1"/>
  <c r="B90" i="4"/>
  <c r="C90" i="4"/>
  <c r="K90" i="4" s="1"/>
  <c r="D90" i="4"/>
  <c r="E90" i="4"/>
  <c r="F90" i="4"/>
  <c r="G90" i="4"/>
  <c r="H90" i="4"/>
  <c r="N90" i="4" s="1"/>
  <c r="B91" i="4"/>
  <c r="C91" i="4"/>
  <c r="K91" i="4" s="1"/>
  <c r="D91" i="4"/>
  <c r="E91" i="4"/>
  <c r="F91" i="4"/>
  <c r="G91" i="4"/>
  <c r="H91" i="4"/>
  <c r="N91" i="4" s="1"/>
  <c r="B92" i="4"/>
  <c r="C92" i="4"/>
  <c r="K92" i="4" s="1"/>
  <c r="D92" i="4"/>
  <c r="E92" i="4"/>
  <c r="F92" i="4"/>
  <c r="G92" i="4"/>
  <c r="H92" i="4"/>
  <c r="N92" i="4" s="1"/>
  <c r="B93" i="4"/>
  <c r="C93" i="4"/>
  <c r="K93" i="4" s="1"/>
  <c r="D93" i="4"/>
  <c r="E93" i="4"/>
  <c r="F93" i="4"/>
  <c r="G93" i="4"/>
  <c r="H93" i="4"/>
  <c r="N93" i="4" s="1"/>
  <c r="B94" i="4"/>
  <c r="C94" i="4"/>
  <c r="K94" i="4" s="1"/>
  <c r="D94" i="4"/>
  <c r="E94" i="4"/>
  <c r="F94" i="4"/>
  <c r="G94" i="4"/>
  <c r="H94" i="4"/>
  <c r="N94" i="4" s="1"/>
  <c r="B95" i="4"/>
  <c r="C95" i="4"/>
  <c r="K95" i="4" s="1"/>
  <c r="D95" i="4"/>
  <c r="E95" i="4"/>
  <c r="F95" i="4"/>
  <c r="G95" i="4"/>
  <c r="H95" i="4"/>
  <c r="N95" i="4" s="1"/>
  <c r="B96" i="4"/>
  <c r="C96" i="4"/>
  <c r="K96" i="4" s="1"/>
  <c r="D96" i="4"/>
  <c r="E96" i="4"/>
  <c r="F96" i="4"/>
  <c r="G96" i="4"/>
  <c r="H96" i="4"/>
  <c r="N96" i="4" s="1"/>
  <c r="A301" i="1"/>
  <c r="A124" i="4" s="1"/>
  <c r="J124" i="4" s="1"/>
  <c r="H61" i="24" l="1"/>
  <c r="D2" i="5" l="1"/>
  <c r="D3" i="5"/>
  <c r="D4" i="5"/>
  <c r="D5" i="5"/>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D101" i="5"/>
  <c r="D102" i="5"/>
  <c r="D103" i="5"/>
  <c r="D104" i="5"/>
  <c r="D105" i="5"/>
  <c r="D106" i="5"/>
  <c r="D107" i="5"/>
  <c r="D108" i="5"/>
  <c r="D109" i="5"/>
  <c r="D110" i="5"/>
  <c r="D111" i="5"/>
  <c r="D112" i="5"/>
  <c r="D113" i="5"/>
  <c r="D114" i="5"/>
  <c r="D115" i="5"/>
  <c r="D116" i="5"/>
  <c r="D117" i="5"/>
  <c r="D118" i="5"/>
  <c r="D119" i="5"/>
  <c r="D120" i="5"/>
  <c r="D121" i="5"/>
  <c r="D122" i="5"/>
  <c r="D123" i="5"/>
  <c r="D124" i="5"/>
  <c r="D125" i="5"/>
  <c r="D126" i="5"/>
  <c r="D127" i="5"/>
  <c r="D128" i="5"/>
  <c r="D129" i="5"/>
  <c r="D130" i="5"/>
  <c r="D131" i="5"/>
  <c r="D132" i="5"/>
  <c r="D133" i="5"/>
  <c r="D134" i="5"/>
  <c r="D135" i="5"/>
  <c r="D136" i="5"/>
  <c r="D137" i="5"/>
  <c r="D138" i="5"/>
  <c r="D139" i="5"/>
  <c r="D140" i="5"/>
  <c r="D141" i="5"/>
  <c r="D142" i="5"/>
  <c r="D143" i="5"/>
  <c r="D144" i="5"/>
  <c r="D145" i="5"/>
  <c r="D146" i="5"/>
  <c r="D147" i="5"/>
  <c r="D148" i="5"/>
  <c r="D149" i="5"/>
  <c r="D150" i="5"/>
  <c r="D151" i="5"/>
  <c r="D152" i="5"/>
  <c r="D153" i="5"/>
  <c r="D154" i="5"/>
  <c r="D155" i="5"/>
  <c r="D156" i="5"/>
  <c r="D157" i="5"/>
  <c r="D158" i="5"/>
  <c r="D159" i="5"/>
  <c r="D160" i="5"/>
  <c r="D161" i="5"/>
  <c r="D162" i="5"/>
  <c r="D163" i="5"/>
  <c r="D164" i="5"/>
  <c r="D165" i="5"/>
  <c r="D166" i="5"/>
  <c r="D167" i="5"/>
  <c r="D168" i="5"/>
  <c r="D169" i="5"/>
  <c r="D170" i="5"/>
  <c r="D171" i="5"/>
  <c r="D172" i="5"/>
  <c r="D173" i="5"/>
  <c r="D174" i="5"/>
  <c r="D175" i="5"/>
  <c r="D176" i="5"/>
  <c r="D177" i="5"/>
  <c r="D178" i="5"/>
  <c r="D179" i="5"/>
  <c r="D180" i="5"/>
  <c r="D181" i="5"/>
  <c r="D182" i="5"/>
  <c r="D183" i="5"/>
  <c r="D184" i="5"/>
  <c r="D185" i="5"/>
  <c r="D186" i="5"/>
  <c r="D187" i="5"/>
  <c r="D188" i="5"/>
  <c r="D189" i="5"/>
  <c r="D190" i="5"/>
  <c r="D191" i="5"/>
  <c r="D192" i="5"/>
  <c r="D193" i="5"/>
  <c r="D194" i="5"/>
  <c r="D195" i="5"/>
  <c r="D196" i="5"/>
  <c r="D197" i="5"/>
  <c r="D198" i="5"/>
  <c r="D199" i="5"/>
  <c r="D200" i="5"/>
  <c r="D201" i="5"/>
  <c r="D202" i="5"/>
  <c r="D203" i="5"/>
  <c r="D204" i="5"/>
  <c r="D205" i="5"/>
  <c r="D206" i="5"/>
  <c r="D207" i="5"/>
  <c r="D208" i="5"/>
  <c r="D209" i="5"/>
  <c r="D210" i="5"/>
  <c r="D211" i="5"/>
  <c r="D212" i="5"/>
  <c r="D213" i="5"/>
  <c r="D214" i="5"/>
  <c r="D215" i="5"/>
  <c r="D216" i="5"/>
  <c r="A454" i="1"/>
  <c r="A179" i="4" s="1"/>
  <c r="J179" i="4" s="1"/>
  <c r="A275" i="1"/>
  <c r="A113" i="4" s="1"/>
  <c r="J113" i="4" s="1"/>
  <c r="A277" i="1"/>
  <c r="A114" i="4" s="1"/>
  <c r="J114" i="4" s="1"/>
  <c r="A279" i="1"/>
  <c r="A115" i="4" s="1"/>
  <c r="J115" i="4" s="1"/>
  <c r="A486" i="1"/>
  <c r="A202" i="4" s="1"/>
  <c r="J202" i="4" s="1"/>
  <c r="A487" i="1"/>
  <c r="A203" i="4" s="1"/>
  <c r="J203" i="4" s="1"/>
  <c r="A461" i="1"/>
  <c r="A182" i="4" s="1"/>
  <c r="J182" i="4" s="1"/>
  <c r="A458" i="1"/>
  <c r="A181" i="4" s="1"/>
  <c r="J181" i="4" s="1"/>
  <c r="A471" i="1"/>
  <c r="A187" i="4" s="1"/>
  <c r="J187" i="4" s="1"/>
  <c r="A472" i="1"/>
  <c r="A188" i="4" s="1"/>
  <c r="J188" i="4" s="1"/>
  <c r="A489" i="1"/>
  <c r="A204" i="4" s="1"/>
  <c r="J204" i="4" s="1"/>
  <c r="A491" i="1"/>
  <c r="A205" i="4" s="1"/>
  <c r="J205" i="4" s="1"/>
  <c r="A473" i="1"/>
  <c r="A189" i="4" s="1"/>
  <c r="J189" i="4" s="1"/>
  <c r="A412" i="1"/>
  <c r="A169" i="4" s="1"/>
  <c r="J169" i="4" s="1"/>
  <c r="A474" i="1"/>
  <c r="A190" i="4" s="1"/>
  <c r="J190" i="4" s="1"/>
  <c r="A481" i="1"/>
  <c r="A197" i="4" s="1"/>
  <c r="J197" i="4" s="1"/>
  <c r="A281" i="1"/>
  <c r="A116" i="4" s="1"/>
  <c r="J116" i="4" s="1"/>
  <c r="L21" i="24"/>
  <c r="L22" i="24"/>
  <c r="L23" i="24"/>
  <c r="L24" i="24"/>
  <c r="L25" i="24"/>
  <c r="L26" i="24"/>
  <c r="L27" i="24"/>
  <c r="L28" i="24"/>
  <c r="L29" i="24"/>
  <c r="L30" i="24"/>
  <c r="L31" i="24"/>
  <c r="L32" i="24"/>
  <c r="L33" i="24"/>
  <c r="L34" i="24"/>
  <c r="L35" i="24"/>
  <c r="L36" i="24"/>
  <c r="L37" i="24"/>
  <c r="L38" i="24"/>
  <c r="L39" i="24"/>
  <c r="L40" i="24"/>
  <c r="A379" i="1"/>
  <c r="A156" i="4" s="1"/>
  <c r="J156" i="4" s="1"/>
  <c r="D61" i="24"/>
  <c r="D62" i="24"/>
  <c r="H62" i="24"/>
  <c r="H64" i="24" s="1"/>
  <c r="C61" i="24"/>
  <c r="C64" i="24" s="1"/>
  <c r="C62" i="24"/>
  <c r="F61" i="24"/>
  <c r="F62" i="24"/>
  <c r="E61" i="24"/>
  <c r="E62" i="24"/>
  <c r="A381" i="1"/>
  <c r="A157" i="4" s="1"/>
  <c r="J157" i="4" s="1"/>
  <c r="B57" i="24"/>
  <c r="C57" i="24" s="1"/>
  <c r="F55" i="24"/>
  <c r="G55" i="24" s="1"/>
  <c r="L4" i="24" s="1"/>
  <c r="F54" i="24"/>
  <c r="G54" i="24"/>
  <c r="L5" i="24" s="1"/>
  <c r="A463" i="1"/>
  <c r="A183" i="4" s="1"/>
  <c r="J183" i="4" s="1"/>
  <c r="D2" i="24"/>
  <c r="E2" i="24"/>
  <c r="F2" i="24"/>
  <c r="G2" i="24"/>
  <c r="H2" i="24"/>
  <c r="I2" i="24"/>
  <c r="D3" i="24"/>
  <c r="E3" i="24"/>
  <c r="F3" i="24"/>
  <c r="G3" i="24"/>
  <c r="H3" i="24"/>
  <c r="I3" i="24"/>
  <c r="D4" i="24"/>
  <c r="E4" i="24"/>
  <c r="O4" i="24" s="1"/>
  <c r="F4" i="24"/>
  <c r="G4" i="24"/>
  <c r="H4" i="24"/>
  <c r="I4" i="24"/>
  <c r="D5" i="24"/>
  <c r="E5" i="24"/>
  <c r="F5" i="24"/>
  <c r="G5" i="24"/>
  <c r="H5" i="24"/>
  <c r="I5" i="24"/>
  <c r="S5" i="24" s="1"/>
  <c r="D6" i="24"/>
  <c r="N6" i="24" s="1"/>
  <c r="E6" i="24"/>
  <c r="O6" i="24" s="1"/>
  <c r="F6" i="24"/>
  <c r="P6" i="24" s="1"/>
  <c r="G6" i="24"/>
  <c r="Q6" i="24" s="1"/>
  <c r="H6" i="24"/>
  <c r="R6" i="24" s="1"/>
  <c r="I6" i="24"/>
  <c r="S6" i="24" s="1"/>
  <c r="D9" i="24"/>
  <c r="E9" i="24"/>
  <c r="F9" i="24"/>
  <c r="G9" i="24"/>
  <c r="H9" i="24"/>
  <c r="I9" i="24"/>
  <c r="D10" i="24"/>
  <c r="E10" i="24"/>
  <c r="F10" i="24"/>
  <c r="G10" i="24"/>
  <c r="H10" i="24"/>
  <c r="I10" i="24"/>
  <c r="D11" i="24"/>
  <c r="E11" i="24"/>
  <c r="F11" i="24"/>
  <c r="G11" i="24"/>
  <c r="H11" i="24"/>
  <c r="I11" i="24"/>
  <c r="D12" i="24"/>
  <c r="E12" i="24"/>
  <c r="F12" i="24"/>
  <c r="G12" i="24"/>
  <c r="H12" i="24"/>
  <c r="I12" i="24"/>
  <c r="D13" i="24"/>
  <c r="N13" i="24" s="1"/>
  <c r="E13" i="24"/>
  <c r="F13" i="24"/>
  <c r="P13" i="24" s="1"/>
  <c r="G13" i="24"/>
  <c r="Q13" i="24" s="1"/>
  <c r="H13" i="24"/>
  <c r="R13" i="24" s="1"/>
  <c r="I13" i="24"/>
  <c r="S13" i="24" s="1"/>
  <c r="D16" i="24"/>
  <c r="N16" i="24" s="1"/>
  <c r="N48" i="24" s="1"/>
  <c r="E16" i="24"/>
  <c r="O16" i="24" s="1"/>
  <c r="O48" i="24" s="1"/>
  <c r="F16" i="24"/>
  <c r="P16" i="24" s="1"/>
  <c r="P48" i="24" s="1"/>
  <c r="G16" i="24"/>
  <c r="Q16" i="24" s="1"/>
  <c r="Q48" i="24" s="1"/>
  <c r="H16" i="24"/>
  <c r="R16" i="24" s="1"/>
  <c r="R48" i="24" s="1"/>
  <c r="I16" i="24"/>
  <c r="S16" i="24" s="1"/>
  <c r="S48" i="24" s="1"/>
  <c r="D18" i="24"/>
  <c r="E18" i="24"/>
  <c r="O18" i="24" s="1"/>
  <c r="F18" i="24"/>
  <c r="P18" i="24" s="1"/>
  <c r="G18" i="24"/>
  <c r="Q18" i="24" s="1"/>
  <c r="H18" i="24"/>
  <c r="R18" i="24" s="1"/>
  <c r="I18" i="24"/>
  <c r="S18" i="24" s="1"/>
  <c r="D19" i="24"/>
  <c r="E19" i="24"/>
  <c r="O19" i="24" s="1"/>
  <c r="F19" i="24"/>
  <c r="P19" i="24" s="1"/>
  <c r="G19" i="24"/>
  <c r="Q19" i="24" s="1"/>
  <c r="H19" i="24"/>
  <c r="R19" i="24" s="1"/>
  <c r="I19" i="24"/>
  <c r="S19" i="24" s="1"/>
  <c r="M50" i="24"/>
  <c r="Q117" i="5"/>
  <c r="P117" i="5"/>
  <c r="D22" i="24"/>
  <c r="E22" i="24"/>
  <c r="O22" i="24" s="1"/>
  <c r="F22" i="24"/>
  <c r="G22" i="24"/>
  <c r="Q22" i="24" s="1"/>
  <c r="H22" i="24"/>
  <c r="R22" i="24" s="1"/>
  <c r="I22" i="24"/>
  <c r="S22" i="24" s="1"/>
  <c r="D23" i="24"/>
  <c r="E23" i="24"/>
  <c r="O23" i="24" s="1"/>
  <c r="F23" i="24"/>
  <c r="P23" i="24" s="1"/>
  <c r="G23" i="24"/>
  <c r="Q23" i="24" s="1"/>
  <c r="H23" i="24"/>
  <c r="I23" i="24"/>
  <c r="D24" i="24"/>
  <c r="E24" i="24"/>
  <c r="F24" i="24"/>
  <c r="G24" i="24"/>
  <c r="Q24" i="24" s="1"/>
  <c r="H24" i="24"/>
  <c r="R24" i="24" s="1"/>
  <c r="I24" i="24"/>
  <c r="S24" i="24" s="1"/>
  <c r="D25" i="24"/>
  <c r="E25" i="24"/>
  <c r="F25" i="24"/>
  <c r="G25" i="24"/>
  <c r="H25" i="24"/>
  <c r="I25" i="24"/>
  <c r="S25" i="24" s="1"/>
  <c r="D26" i="24"/>
  <c r="N26" i="24" s="1"/>
  <c r="E26" i="24"/>
  <c r="O26" i="24" s="1"/>
  <c r="F26" i="24"/>
  <c r="G26" i="24"/>
  <c r="H26" i="24"/>
  <c r="I26" i="24"/>
  <c r="D27" i="24"/>
  <c r="E27" i="24"/>
  <c r="F27" i="24"/>
  <c r="G27" i="24"/>
  <c r="Q27" i="24" s="1"/>
  <c r="H27" i="24"/>
  <c r="I27" i="24"/>
  <c r="D28" i="24"/>
  <c r="E28" i="24"/>
  <c r="O28" i="24" s="1"/>
  <c r="F28" i="24"/>
  <c r="G28" i="24"/>
  <c r="Q28" i="24" s="1"/>
  <c r="H28" i="24"/>
  <c r="R28" i="24" s="1"/>
  <c r="I28" i="24"/>
  <c r="S28" i="24" s="1"/>
  <c r="D29" i="24"/>
  <c r="E29" i="24"/>
  <c r="O29" i="24" s="1"/>
  <c r="F29" i="24"/>
  <c r="P29" i="24" s="1"/>
  <c r="G29" i="24"/>
  <c r="H29" i="24"/>
  <c r="I29" i="24"/>
  <c r="S29" i="24" s="1"/>
  <c r="D30" i="24"/>
  <c r="N30" i="24" s="1"/>
  <c r="E30" i="24"/>
  <c r="O30" i="24" s="1"/>
  <c r="F30" i="24"/>
  <c r="P30" i="24" s="1"/>
  <c r="G30" i="24"/>
  <c r="Q30" i="24" s="1"/>
  <c r="H30" i="24"/>
  <c r="R30" i="24" s="1"/>
  <c r="I30" i="24"/>
  <c r="S30" i="24" s="1"/>
  <c r="D31" i="24"/>
  <c r="E31" i="24"/>
  <c r="O31" i="24" s="1"/>
  <c r="F31" i="24"/>
  <c r="P31" i="24" s="1"/>
  <c r="G31" i="24"/>
  <c r="Q31" i="24" s="1"/>
  <c r="H31" i="24"/>
  <c r="I31" i="24"/>
  <c r="D32" i="24"/>
  <c r="E32" i="24"/>
  <c r="F32" i="24"/>
  <c r="G32" i="24"/>
  <c r="Q32" i="24" s="1"/>
  <c r="H32" i="24"/>
  <c r="R32" i="24" s="1"/>
  <c r="I32" i="24"/>
  <c r="S32" i="24" s="1"/>
  <c r="D33" i="24"/>
  <c r="E33" i="24"/>
  <c r="F33" i="24"/>
  <c r="G33" i="24"/>
  <c r="H33" i="24"/>
  <c r="I33" i="24"/>
  <c r="S33" i="24" s="1"/>
  <c r="D34" i="24"/>
  <c r="N34" i="24" s="1"/>
  <c r="E34" i="24"/>
  <c r="O34" i="24" s="1"/>
  <c r="F34" i="24"/>
  <c r="G34" i="24"/>
  <c r="H34" i="24"/>
  <c r="I34" i="24"/>
  <c r="D35" i="24"/>
  <c r="E35" i="24"/>
  <c r="F35" i="24"/>
  <c r="G35" i="24"/>
  <c r="Q35" i="24" s="1"/>
  <c r="H35" i="24"/>
  <c r="I35" i="24"/>
  <c r="D36" i="24"/>
  <c r="E36" i="24"/>
  <c r="F36" i="24"/>
  <c r="G36" i="24"/>
  <c r="Q36" i="24" s="1"/>
  <c r="H36" i="24"/>
  <c r="R36" i="24" s="1"/>
  <c r="I36" i="24"/>
  <c r="S36" i="24" s="1"/>
  <c r="D37" i="24"/>
  <c r="E37" i="24"/>
  <c r="O37" i="24" s="1"/>
  <c r="F37" i="24"/>
  <c r="P37" i="24" s="1"/>
  <c r="G37" i="24"/>
  <c r="H37" i="24"/>
  <c r="R37" i="24" s="1"/>
  <c r="I37" i="24"/>
  <c r="S37" i="24" s="1"/>
  <c r="D38" i="24"/>
  <c r="N38" i="24" s="1"/>
  <c r="E38" i="24"/>
  <c r="O38" i="24" s="1"/>
  <c r="F38" i="24"/>
  <c r="P38" i="24" s="1"/>
  <c r="G38" i="24"/>
  <c r="Q38" i="24" s="1"/>
  <c r="H38" i="24"/>
  <c r="R38" i="24" s="1"/>
  <c r="I38" i="24"/>
  <c r="S38" i="24" s="1"/>
  <c r="D39" i="24"/>
  <c r="N39" i="24" s="1"/>
  <c r="E39" i="24"/>
  <c r="O39" i="24" s="1"/>
  <c r="F39" i="24"/>
  <c r="P39" i="24" s="1"/>
  <c r="G39" i="24"/>
  <c r="Q39" i="24" s="1"/>
  <c r="H39" i="24"/>
  <c r="I39" i="24"/>
  <c r="D40" i="24"/>
  <c r="E40" i="24"/>
  <c r="F40" i="24"/>
  <c r="G40" i="24"/>
  <c r="Q40" i="24" s="1"/>
  <c r="H40" i="24"/>
  <c r="R40" i="24" s="1"/>
  <c r="I40" i="24"/>
  <c r="S40" i="24" s="1"/>
  <c r="K41" i="24"/>
  <c r="M41" i="24" s="1"/>
  <c r="D42" i="24"/>
  <c r="E42" i="24"/>
  <c r="O42" i="24" s="1"/>
  <c r="F42" i="24"/>
  <c r="P42" i="24" s="1"/>
  <c r="G42" i="24"/>
  <c r="Q42" i="24" s="1"/>
  <c r="H42" i="24"/>
  <c r="R42" i="24" s="1"/>
  <c r="I42" i="24"/>
  <c r="S42" i="24" s="1"/>
  <c r="A465" i="1"/>
  <c r="A184" i="4" s="1"/>
  <c r="J184" i="4" s="1"/>
  <c r="A482" i="1"/>
  <c r="A198" i="4" s="1"/>
  <c r="J198" i="4" s="1"/>
  <c r="A483" i="1"/>
  <c r="A199" i="4" s="1"/>
  <c r="J199" i="4" s="1"/>
  <c r="A484" i="1"/>
  <c r="A200" i="4" s="1"/>
  <c r="J200" i="4" s="1"/>
  <c r="A485" i="1"/>
  <c r="A201" i="4" s="1"/>
  <c r="J201" i="4" s="1"/>
  <c r="A467" i="1"/>
  <c r="A185" i="4" s="1"/>
  <c r="J185" i="4" s="1"/>
  <c r="A469" i="1"/>
  <c r="A186" i="4" s="1"/>
  <c r="J186" i="4" s="1"/>
  <c r="A375" i="1"/>
  <c r="A154" i="4" s="1"/>
  <c r="J154" i="4" s="1"/>
  <c r="A377" i="1"/>
  <c r="A155" i="4" s="1"/>
  <c r="J155" i="4" s="1"/>
  <c r="A271" i="1"/>
  <c r="A111" i="4" s="1"/>
  <c r="J111" i="4" s="1"/>
  <c r="A273" i="1"/>
  <c r="A112" i="4" s="1"/>
  <c r="J112" i="4" s="1"/>
  <c r="D1" i="5"/>
  <c r="D21" i="24"/>
  <c r="N41" i="24"/>
  <c r="Q59" i="5"/>
  <c r="P59" i="5"/>
  <c r="Q73" i="5"/>
  <c r="P73" i="5"/>
  <c r="Q60" i="5"/>
  <c r="P60" i="5"/>
  <c r="Q66" i="5"/>
  <c r="P66" i="5"/>
  <c r="Q175" i="5"/>
  <c r="P175" i="5"/>
  <c r="Q42" i="5"/>
  <c r="P42" i="5"/>
  <c r="Q210" i="5"/>
  <c r="P210" i="5"/>
  <c r="Q53" i="5"/>
  <c r="P53" i="5"/>
  <c r="Q100" i="5"/>
  <c r="P100" i="5"/>
  <c r="Q45" i="5"/>
  <c r="P45" i="5"/>
  <c r="Q96" i="5"/>
  <c r="P96" i="5"/>
  <c r="Q167" i="5"/>
  <c r="P167" i="5"/>
  <c r="R167" i="5"/>
  <c r="N167" i="5" s="1"/>
  <c r="M167" i="5" s="1"/>
  <c r="J19" i="24" s="1"/>
  <c r="T19" i="24" s="1"/>
  <c r="E21" i="24"/>
  <c r="O21" i="24" s="1"/>
  <c r="O41" i="24"/>
  <c r="F21" i="24"/>
  <c r="P21" i="24" s="1"/>
  <c r="P22" i="24"/>
  <c r="P41" i="24"/>
  <c r="G21" i="24"/>
  <c r="Q21" i="24" s="1"/>
  <c r="Q41" i="24"/>
  <c r="H21" i="24"/>
  <c r="R21" i="24" s="1"/>
  <c r="R23" i="24"/>
  <c r="R41" i="24"/>
  <c r="I21" i="24"/>
  <c r="S21" i="24" s="1"/>
  <c r="S41" i="24"/>
  <c r="Q123" i="5"/>
  <c r="P123" i="5"/>
  <c r="Q121" i="5"/>
  <c r="P121" i="5"/>
  <c r="Q124" i="5"/>
  <c r="P124" i="5"/>
  <c r="Q137" i="5"/>
  <c r="P137" i="5"/>
  <c r="Q98" i="5"/>
  <c r="P98" i="5"/>
  <c r="Q128" i="5"/>
  <c r="P128" i="5"/>
  <c r="Q132" i="5"/>
  <c r="P132" i="5"/>
  <c r="Q134" i="5"/>
  <c r="P134" i="5"/>
  <c r="Q133" i="5"/>
  <c r="P133" i="5"/>
  <c r="Q136" i="5"/>
  <c r="P136" i="5"/>
  <c r="Q120" i="5"/>
  <c r="P120" i="5"/>
  <c r="Q138" i="5"/>
  <c r="P138" i="5"/>
  <c r="Q126" i="5"/>
  <c r="P126" i="5"/>
  <c r="R126" i="5" s="1"/>
  <c r="N126" i="5" s="1"/>
  <c r="M126" i="5" s="1"/>
  <c r="J34" i="24" s="1"/>
  <c r="Q118" i="5"/>
  <c r="P118" i="5"/>
  <c r="Q139" i="5"/>
  <c r="P139" i="5"/>
  <c r="R139" i="5"/>
  <c r="N139" i="5" s="1"/>
  <c r="M139" i="5" s="1"/>
  <c r="J36" i="24" s="1"/>
  <c r="Q140" i="5"/>
  <c r="P140" i="5"/>
  <c r="Q143" i="5"/>
  <c r="P143" i="5"/>
  <c r="Q141" i="5"/>
  <c r="P141" i="5"/>
  <c r="Q142" i="5"/>
  <c r="P142" i="5"/>
  <c r="T41" i="24"/>
  <c r="N177" i="5"/>
  <c r="M177" i="5" s="1"/>
  <c r="J42" i="24" s="1"/>
  <c r="T42" i="24" s="1"/>
  <c r="Q2" i="5"/>
  <c r="P2" i="5"/>
  <c r="A269" i="1"/>
  <c r="A110" i="4" s="1"/>
  <c r="J110" i="4" s="1"/>
  <c r="P216" i="5"/>
  <c r="Q216" i="5"/>
  <c r="R216" i="5" s="1"/>
  <c r="N216" i="5" s="1"/>
  <c r="M216" i="5" s="1"/>
  <c r="Q212" i="5"/>
  <c r="P212" i="5"/>
  <c r="Q213" i="5"/>
  <c r="P213" i="5"/>
  <c r="Q214" i="5"/>
  <c r="P214" i="5"/>
  <c r="Q215" i="5"/>
  <c r="P215" i="5"/>
  <c r="A213" i="1"/>
  <c r="A83" i="4" s="1"/>
  <c r="J83" i="4" s="1"/>
  <c r="A215" i="1"/>
  <c r="A84" i="4" s="1"/>
  <c r="J84" i="4" s="1"/>
  <c r="A217" i="1"/>
  <c r="A85" i="4" s="1"/>
  <c r="J85" i="4" s="1"/>
  <c r="A219" i="1"/>
  <c r="A86" i="4" s="1"/>
  <c r="J86" i="4" s="1"/>
  <c r="A221" i="1"/>
  <c r="A87" i="4" s="1"/>
  <c r="J87" i="4" s="1"/>
  <c r="A223" i="1"/>
  <c r="A88" i="4" s="1"/>
  <c r="J88" i="4" s="1"/>
  <c r="A225" i="1"/>
  <c r="A89" i="4" s="1"/>
  <c r="J89" i="4" s="1"/>
  <c r="A227" i="1"/>
  <c r="A90" i="4" s="1"/>
  <c r="J90" i="4" s="1"/>
  <c r="A229" i="1"/>
  <c r="A91" i="4" s="1"/>
  <c r="J91" i="4" s="1"/>
  <c r="A231" i="1"/>
  <c r="A92" i="4" s="1"/>
  <c r="J92" i="4" s="1"/>
  <c r="A233" i="1"/>
  <c r="A93" i="4" s="1"/>
  <c r="J93" i="4" s="1"/>
  <c r="A235" i="1"/>
  <c r="A94" i="4" s="1"/>
  <c r="J94" i="4" s="1"/>
  <c r="A237" i="1"/>
  <c r="A95" i="4" s="1"/>
  <c r="J95" i="4" s="1"/>
  <c r="A239" i="1"/>
  <c r="A96" i="4" s="1"/>
  <c r="J96" i="4" s="1"/>
  <c r="A242" i="1"/>
  <c r="A97" i="4" s="1"/>
  <c r="J97" i="4" s="1"/>
  <c r="A244" i="1"/>
  <c r="A98" i="4" s="1"/>
  <c r="J98" i="4" s="1"/>
  <c r="A246" i="1"/>
  <c r="A99" i="4" s="1"/>
  <c r="J99" i="4" s="1"/>
  <c r="A248" i="1"/>
  <c r="A100" i="4" s="1"/>
  <c r="J100" i="4" s="1"/>
  <c r="A250" i="1"/>
  <c r="A101" i="4" s="1"/>
  <c r="J101" i="4" s="1"/>
  <c r="A252" i="1"/>
  <c r="A102" i="4" s="1"/>
  <c r="J102" i="4" s="1"/>
  <c r="A254" i="1"/>
  <c r="A103" i="4" s="1"/>
  <c r="J103" i="4" s="1"/>
  <c r="A256" i="1"/>
  <c r="A104" i="4" s="1"/>
  <c r="J104" i="4" s="1"/>
  <c r="A258" i="1"/>
  <c r="A105" i="4" s="1"/>
  <c r="J105" i="4" s="1"/>
  <c r="A260" i="1"/>
  <c r="A106" i="4" s="1"/>
  <c r="J106" i="4" s="1"/>
  <c r="A263" i="1"/>
  <c r="A107" i="4" s="1"/>
  <c r="J107" i="4" s="1"/>
  <c r="A265" i="1"/>
  <c r="A108" i="4" s="1"/>
  <c r="J108" i="4" s="1"/>
  <c r="A267" i="1"/>
  <c r="A109" i="4" s="1"/>
  <c r="J109" i="4" s="1"/>
  <c r="A284" i="1"/>
  <c r="A117" i="4" s="1"/>
  <c r="J117" i="4" s="1"/>
  <c r="A287" i="1"/>
  <c r="A118" i="4" s="1"/>
  <c r="J118" i="4" s="1"/>
  <c r="A289" i="1"/>
  <c r="A119" i="4" s="1"/>
  <c r="J119" i="4" s="1"/>
  <c r="A291" i="1"/>
  <c r="A120" i="4" s="1"/>
  <c r="J120" i="4" s="1"/>
  <c r="A294" i="1"/>
  <c r="A121" i="4" s="1"/>
  <c r="J121" i="4" s="1"/>
  <c r="A296" i="1"/>
  <c r="A122" i="4" s="1"/>
  <c r="J122" i="4" s="1"/>
  <c r="A299" i="1"/>
  <c r="A123" i="4" s="1"/>
  <c r="J123" i="4" s="1"/>
  <c r="A303" i="1"/>
  <c r="A125" i="4" s="1"/>
  <c r="J125" i="4" s="1"/>
  <c r="A306" i="1"/>
  <c r="A126" i="4" s="1"/>
  <c r="J126" i="4" s="1"/>
  <c r="A308" i="1"/>
  <c r="A127" i="4" s="1"/>
  <c r="J127" i="4" s="1"/>
  <c r="A310" i="1"/>
  <c r="A128" i="4" s="1"/>
  <c r="J128" i="4" s="1"/>
  <c r="A313" i="1"/>
  <c r="A129" i="4" s="1"/>
  <c r="J129" i="4" s="1"/>
  <c r="A315" i="1"/>
  <c r="A130" i="4" s="1"/>
  <c r="J130" i="4" s="1"/>
  <c r="A318" i="1"/>
  <c r="A131" i="4" s="1"/>
  <c r="J131" i="4" s="1"/>
  <c r="A320" i="1"/>
  <c r="A132" i="4" s="1"/>
  <c r="J132" i="4" s="1"/>
  <c r="A322" i="1"/>
  <c r="A133" i="4" s="1"/>
  <c r="J133" i="4" s="1"/>
  <c r="A324" i="1"/>
  <c r="A134" i="4" s="1"/>
  <c r="J134" i="4" s="1"/>
  <c r="A326" i="1"/>
  <c r="A135" i="4" s="1"/>
  <c r="J135" i="4" s="1"/>
  <c r="A329" i="1"/>
  <c r="A136" i="4" s="1"/>
  <c r="J136" i="4" s="1"/>
  <c r="A331" i="1"/>
  <c r="A137" i="4" s="1"/>
  <c r="J137" i="4" s="1"/>
  <c r="A335" i="1"/>
  <c r="A138" i="4" s="1"/>
  <c r="J138" i="4" s="1"/>
  <c r="A338" i="1"/>
  <c r="A139" i="4" s="1"/>
  <c r="J139" i="4" s="1"/>
  <c r="A341" i="1"/>
  <c r="A140" i="4" s="1"/>
  <c r="J140" i="4" s="1"/>
  <c r="A343" i="1"/>
  <c r="A141" i="4" s="1"/>
  <c r="J141" i="4" s="1"/>
  <c r="A345" i="1"/>
  <c r="A142" i="4" s="1"/>
  <c r="J142" i="4" s="1"/>
  <c r="A347" i="1"/>
  <c r="A143" i="4" s="1"/>
  <c r="J143" i="4" s="1"/>
  <c r="A349" i="1"/>
  <c r="A144" i="4" s="1"/>
  <c r="J144" i="4" s="1"/>
  <c r="A352" i="1"/>
  <c r="A145" i="4" s="1"/>
  <c r="J145" i="4" s="1"/>
  <c r="A354" i="1"/>
  <c r="A146" i="4" s="1"/>
  <c r="J146" i="4" s="1"/>
  <c r="A356" i="1"/>
  <c r="A147" i="4" s="1"/>
  <c r="J147" i="4" s="1"/>
  <c r="A358" i="1"/>
  <c r="A148" i="4" s="1"/>
  <c r="J148" i="4" s="1"/>
  <c r="A361" i="1"/>
  <c r="A149" i="4" s="1"/>
  <c r="J149" i="4" s="1"/>
  <c r="A363" i="1"/>
  <c r="A150" i="4" s="1"/>
  <c r="J150" i="4" s="1"/>
  <c r="A367" i="1"/>
  <c r="A151" i="4" s="1"/>
  <c r="J151" i="4" s="1"/>
  <c r="A369" i="1"/>
  <c r="A152" i="4" s="1"/>
  <c r="J152" i="4" s="1"/>
  <c r="A373" i="1"/>
  <c r="A153" i="4" s="1"/>
  <c r="J153" i="4" s="1"/>
  <c r="A384" i="1"/>
  <c r="A158" i="4" s="1"/>
  <c r="J158" i="4" s="1"/>
  <c r="A390" i="1"/>
  <c r="A159" i="4" s="1"/>
  <c r="J159" i="4" s="1"/>
  <c r="A392" i="1"/>
  <c r="A160" i="4" s="1"/>
  <c r="J160" i="4" s="1"/>
  <c r="A394" i="1"/>
  <c r="A161" i="4" s="1"/>
  <c r="J161" i="4" s="1"/>
  <c r="A396" i="1"/>
  <c r="A162" i="4" s="1"/>
  <c r="J162" i="4" s="1"/>
  <c r="A398" i="1"/>
  <c r="A163" i="4" s="1"/>
  <c r="J163" i="4" s="1"/>
  <c r="A400" i="1"/>
  <c r="A164" i="4" s="1"/>
  <c r="J164" i="4" s="1"/>
  <c r="A402" i="1"/>
  <c r="A165" i="4" s="1"/>
  <c r="J165" i="4" s="1"/>
  <c r="A405" i="1"/>
  <c r="A166" i="4" s="1"/>
  <c r="J166" i="4" s="1"/>
  <c r="A407" i="1"/>
  <c r="A167" i="4" s="1"/>
  <c r="J167" i="4" s="1"/>
  <c r="A410" i="1"/>
  <c r="A168" i="4" s="1"/>
  <c r="J168" i="4" s="1"/>
  <c r="A414" i="1"/>
  <c r="A170" i="4" s="1"/>
  <c r="J170" i="4" s="1"/>
  <c r="A417" i="1"/>
  <c r="A171" i="4" s="1"/>
  <c r="J171" i="4" s="1"/>
  <c r="A421" i="1"/>
  <c r="A172" i="4" s="1"/>
  <c r="J172" i="4" s="1"/>
  <c r="A423" i="1"/>
  <c r="A173" i="4" s="1"/>
  <c r="J173" i="4" s="1"/>
  <c r="A435" i="1"/>
  <c r="A174" i="4" s="1"/>
  <c r="J174" i="4" s="1"/>
  <c r="A438" i="1"/>
  <c r="A175" i="4" s="1"/>
  <c r="J175" i="4" s="1"/>
  <c r="A446" i="1"/>
  <c r="A176" i="4" s="1"/>
  <c r="J176" i="4" s="1"/>
  <c r="A448" i="1"/>
  <c r="A177" i="4" s="1"/>
  <c r="J177" i="4" s="1"/>
  <c r="A450" i="1"/>
  <c r="A178" i="4" s="1"/>
  <c r="J178" i="4" s="1"/>
  <c r="A456" i="1"/>
  <c r="A180" i="4" s="1"/>
  <c r="J180" i="4" s="1"/>
  <c r="A475" i="1"/>
  <c r="A191" i="4" s="1"/>
  <c r="J191" i="4" s="1"/>
  <c r="A476" i="1"/>
  <c r="A192" i="4" s="1"/>
  <c r="J192" i="4" s="1"/>
  <c r="A477" i="1"/>
  <c r="A193" i="4" s="1"/>
  <c r="J193" i="4" s="1"/>
  <c r="A478" i="1"/>
  <c r="A194" i="4" s="1"/>
  <c r="J194" i="4" s="1"/>
  <c r="A479" i="1"/>
  <c r="A195" i="4" s="1"/>
  <c r="J195" i="4" s="1"/>
  <c r="A480" i="1"/>
  <c r="A196" i="4" s="1"/>
  <c r="J196" i="4" s="1"/>
  <c r="P89" i="5"/>
  <c r="Q89" i="5"/>
  <c r="P90" i="5"/>
  <c r="Q90" i="5"/>
  <c r="P88" i="5"/>
  <c r="Q88" i="5"/>
  <c r="Q83" i="5"/>
  <c r="P83" i="5"/>
  <c r="Q84" i="5"/>
  <c r="P84" i="5"/>
  <c r="Q85" i="5"/>
  <c r="P85" i="5"/>
  <c r="A457" i="1"/>
  <c r="Q199" i="5"/>
  <c r="P199" i="5"/>
  <c r="Q200" i="5"/>
  <c r="P200" i="5"/>
  <c r="Q203" i="5"/>
  <c r="P203" i="5"/>
  <c r="Q204" i="5"/>
  <c r="P204" i="5"/>
  <c r="Q193" i="5"/>
  <c r="P193" i="5"/>
  <c r="P195" i="5"/>
  <c r="Q195" i="5"/>
  <c r="Q197" i="5"/>
  <c r="P197" i="5"/>
  <c r="Q106" i="5"/>
  <c r="P106" i="5"/>
  <c r="Q105" i="5"/>
  <c r="P105" i="5"/>
  <c r="Q102" i="5"/>
  <c r="P102" i="5"/>
  <c r="C42" i="24"/>
  <c r="C6" i="24"/>
  <c r="C13" i="24"/>
  <c r="C18" i="24"/>
  <c r="C12" i="24"/>
  <c r="C11" i="24"/>
  <c r="C10" i="24"/>
  <c r="C9" i="24"/>
  <c r="C5" i="24"/>
  <c r="C4" i="24"/>
  <c r="C3" i="24"/>
  <c r="C2" i="24"/>
  <c r="C40" i="24"/>
  <c r="C39" i="24"/>
  <c r="C38" i="24"/>
  <c r="C37" i="24"/>
  <c r="C36" i="24"/>
  <c r="C35" i="24"/>
  <c r="C34" i="24"/>
  <c r="C33" i="24"/>
  <c r="C32" i="24"/>
  <c r="C31" i="24"/>
  <c r="C30" i="24"/>
  <c r="C29" i="24"/>
  <c r="C28" i="24"/>
  <c r="C27" i="24"/>
  <c r="C26" i="24"/>
  <c r="C25" i="24"/>
  <c r="C24" i="24"/>
  <c r="C23" i="24"/>
  <c r="C22" i="24"/>
  <c r="C21" i="24"/>
  <c r="C16" i="24"/>
  <c r="Q43" i="5"/>
  <c r="P43" i="5"/>
  <c r="Q55" i="5"/>
  <c r="P55" i="5"/>
  <c r="Q54" i="5"/>
  <c r="P54" i="5"/>
  <c r="Q82" i="5"/>
  <c r="P82" i="5"/>
  <c r="Q81" i="5"/>
  <c r="P81" i="5"/>
  <c r="Q95" i="5"/>
  <c r="P95" i="5"/>
  <c r="Q94" i="5"/>
  <c r="P94" i="5"/>
  <c r="Q207" i="5"/>
  <c r="P207" i="5"/>
  <c r="Q206" i="5"/>
  <c r="P206" i="5"/>
  <c r="Q196" i="5"/>
  <c r="P196" i="5"/>
  <c r="Q192" i="5"/>
  <c r="P192" i="5"/>
  <c r="Q86" i="5"/>
  <c r="P86" i="5"/>
  <c r="Q163" i="5"/>
  <c r="P163" i="5"/>
  <c r="P74" i="5"/>
  <c r="Q74" i="5"/>
  <c r="Q65" i="5"/>
  <c r="P65" i="5"/>
  <c r="P194" i="5"/>
  <c r="Q194" i="5"/>
  <c r="C1" i="4"/>
  <c r="K1" i="4" s="1"/>
  <c r="H1" i="4"/>
  <c r="N1" i="4" s="1"/>
  <c r="B1" i="4"/>
  <c r="D1" i="4"/>
  <c r="E1" i="4"/>
  <c r="F1" i="4"/>
  <c r="G1" i="4"/>
  <c r="A7" i="1"/>
  <c r="A2" i="4" s="1"/>
  <c r="J2" i="4" s="1"/>
  <c r="A10" i="1"/>
  <c r="A3" i="4" s="1"/>
  <c r="J3" i="4" s="1"/>
  <c r="A12" i="1"/>
  <c r="A4" i="4" s="1"/>
  <c r="J4" i="4" s="1"/>
  <c r="A14" i="1"/>
  <c r="A5" i="4" s="1"/>
  <c r="J5" i="4" s="1"/>
  <c r="A17" i="1"/>
  <c r="A6" i="4" s="1"/>
  <c r="J6" i="4" s="1"/>
  <c r="A20" i="1"/>
  <c r="A7" i="4" s="1"/>
  <c r="J7" i="4" s="1"/>
  <c r="A27" i="1"/>
  <c r="A8" i="4" s="1"/>
  <c r="J8" i="4" s="1"/>
  <c r="A31" i="1"/>
  <c r="A9" i="4" s="1"/>
  <c r="J9" i="4" s="1"/>
  <c r="A33" i="1"/>
  <c r="A10" i="4" s="1"/>
  <c r="J10" i="4" s="1"/>
  <c r="A36" i="1"/>
  <c r="A11" i="4" s="1"/>
  <c r="J11" i="4" s="1"/>
  <c r="A38" i="1"/>
  <c r="A12" i="4" s="1"/>
  <c r="J12" i="4" s="1"/>
  <c r="A52" i="1"/>
  <c r="A15" i="4" s="1"/>
  <c r="J15" i="4" s="1"/>
  <c r="A40" i="1"/>
  <c r="A13" i="4" s="1"/>
  <c r="J13" i="4" s="1"/>
  <c r="A49" i="1"/>
  <c r="A14" i="4" s="1"/>
  <c r="J14" i="4" s="1"/>
  <c r="A54" i="1"/>
  <c r="A16" i="4" s="1"/>
  <c r="J16" i="4" s="1"/>
  <c r="A56" i="1"/>
  <c r="A17" i="4" s="1"/>
  <c r="J17" i="4" s="1"/>
  <c r="A59" i="1"/>
  <c r="A18" i="4" s="1"/>
  <c r="J18" i="4" s="1"/>
  <c r="A61" i="1"/>
  <c r="A19" i="4" s="1"/>
  <c r="J19" i="4" s="1"/>
  <c r="A63" i="1"/>
  <c r="A20" i="4" s="1"/>
  <c r="J20" i="4" s="1"/>
  <c r="A65" i="1"/>
  <c r="A21" i="4" s="1"/>
  <c r="J21" i="4" s="1"/>
  <c r="A68" i="1"/>
  <c r="A22" i="4" s="1"/>
  <c r="J22" i="4" s="1"/>
  <c r="A70" i="1"/>
  <c r="A23" i="4" s="1"/>
  <c r="J23" i="4" s="1"/>
  <c r="A72" i="1"/>
  <c r="A24" i="4" s="1"/>
  <c r="J24" i="4" s="1"/>
  <c r="A74" i="1"/>
  <c r="A25" i="4" s="1"/>
  <c r="J25" i="4" s="1"/>
  <c r="A77" i="1"/>
  <c r="A26" i="4" s="1"/>
  <c r="J26" i="4" s="1"/>
  <c r="A79" i="1"/>
  <c r="A27" i="4" s="1"/>
  <c r="J27" i="4" s="1"/>
  <c r="A83" i="1"/>
  <c r="A28" i="4" s="1"/>
  <c r="J28" i="4" s="1"/>
  <c r="A86" i="1"/>
  <c r="A30" i="4" s="1"/>
  <c r="J30" i="4" s="1"/>
  <c r="A88" i="1"/>
  <c r="A31" i="4" s="1"/>
  <c r="J31" i="4" s="1"/>
  <c r="A90" i="1"/>
  <c r="A32" i="4" s="1"/>
  <c r="J32" i="4" s="1"/>
  <c r="A92" i="1"/>
  <c r="A33" i="4" s="1"/>
  <c r="J33" i="4" s="1"/>
  <c r="A94" i="1"/>
  <c r="A34" i="4" s="1"/>
  <c r="J34" i="4" s="1"/>
  <c r="A96" i="1"/>
  <c r="A35" i="4" s="1"/>
  <c r="J35" i="4" s="1"/>
  <c r="A98" i="1"/>
  <c r="A36" i="4" s="1"/>
  <c r="J36" i="4" s="1"/>
  <c r="A100" i="1"/>
  <c r="A37" i="4" s="1"/>
  <c r="J37" i="4" s="1"/>
  <c r="A102" i="1"/>
  <c r="A38" i="4" s="1"/>
  <c r="J38" i="4" s="1"/>
  <c r="A108" i="1"/>
  <c r="A39" i="4" s="1"/>
  <c r="J39" i="4" s="1"/>
  <c r="A110" i="1"/>
  <c r="A40" i="4" s="1"/>
  <c r="J40" i="4" s="1"/>
  <c r="A112" i="1"/>
  <c r="A41" i="4" s="1"/>
  <c r="J41" i="4" s="1"/>
  <c r="A114" i="1"/>
  <c r="A42" i="4" s="1"/>
  <c r="J42" i="4" s="1"/>
  <c r="A119" i="1"/>
  <c r="A43" i="4" s="1"/>
  <c r="J43" i="4" s="1"/>
  <c r="A121" i="1"/>
  <c r="A44" i="4" s="1"/>
  <c r="J44" i="4" s="1"/>
  <c r="A123" i="1"/>
  <c r="A45" i="4" s="1"/>
  <c r="J45" i="4" s="1"/>
  <c r="A125" i="1"/>
  <c r="A46" i="4" s="1"/>
  <c r="J46" i="4" s="1"/>
  <c r="A129" i="1"/>
  <c r="A47" i="4" s="1"/>
  <c r="J47" i="4" s="1"/>
  <c r="A132" i="1"/>
  <c r="A48" i="4" s="1"/>
  <c r="J48" i="4" s="1"/>
  <c r="A135" i="1"/>
  <c r="A49" i="4" s="1"/>
  <c r="J49" i="4" s="1"/>
  <c r="A137" i="1"/>
  <c r="A50" i="4" s="1"/>
  <c r="J50" i="4" s="1"/>
  <c r="A139" i="1"/>
  <c r="A51" i="4" s="1"/>
  <c r="J51" i="4" s="1"/>
  <c r="A141" i="1"/>
  <c r="A52" i="4" s="1"/>
  <c r="J52" i="4" s="1"/>
  <c r="A143" i="1"/>
  <c r="A53" i="4" s="1"/>
  <c r="J53" i="4" s="1"/>
  <c r="A145" i="1"/>
  <c r="A54" i="4" s="1"/>
  <c r="J54" i="4" s="1"/>
  <c r="A147" i="1"/>
  <c r="A55" i="4" s="1"/>
  <c r="J55" i="4" s="1"/>
  <c r="A149" i="1"/>
  <c r="A56" i="4" s="1"/>
  <c r="J56" i="4" s="1"/>
  <c r="A151" i="1"/>
  <c r="A57" i="4" s="1"/>
  <c r="J57" i="4" s="1"/>
  <c r="A154" i="1"/>
  <c r="A58" i="4" s="1"/>
  <c r="J58" i="4" s="1"/>
  <c r="A156" i="1"/>
  <c r="A59" i="4" s="1"/>
  <c r="J59" i="4" s="1"/>
  <c r="A158" i="1"/>
  <c r="A60" i="4" s="1"/>
  <c r="J60" i="4" s="1"/>
  <c r="A160" i="1"/>
  <c r="A61" i="4" s="1"/>
  <c r="J61" i="4" s="1"/>
  <c r="A162" i="1"/>
  <c r="A62" i="4" s="1"/>
  <c r="J62" i="4" s="1"/>
  <c r="A164" i="1"/>
  <c r="A63" i="4" s="1"/>
  <c r="J63" i="4" s="1"/>
  <c r="A166" i="1"/>
  <c r="A64" i="4" s="1"/>
  <c r="J64" i="4" s="1"/>
  <c r="A168" i="1"/>
  <c r="A65" i="4" s="1"/>
  <c r="J65" i="4" s="1"/>
  <c r="A170" i="1"/>
  <c r="A66" i="4" s="1"/>
  <c r="J66" i="4" s="1"/>
  <c r="A173" i="1"/>
  <c r="A67" i="4" s="1"/>
  <c r="J67" i="4" s="1"/>
  <c r="A175" i="1"/>
  <c r="A68" i="4" s="1"/>
  <c r="J68" i="4" s="1"/>
  <c r="A177" i="1"/>
  <c r="A69" i="4" s="1"/>
  <c r="J69" i="4" s="1"/>
  <c r="A179" i="1"/>
  <c r="A70" i="4" s="1"/>
  <c r="J70" i="4" s="1"/>
  <c r="A183" i="1"/>
  <c r="A71" i="4" s="1"/>
  <c r="J71" i="4" s="1"/>
  <c r="A185" i="1"/>
  <c r="A72" i="4" s="1"/>
  <c r="J72" i="4" s="1"/>
  <c r="A187" i="1"/>
  <c r="A73" i="4" s="1"/>
  <c r="J73" i="4" s="1"/>
  <c r="A191" i="1"/>
  <c r="A74" i="4" s="1"/>
  <c r="J74" i="4" s="1"/>
  <c r="A193" i="1"/>
  <c r="A75" i="4" s="1"/>
  <c r="J75" i="4" s="1"/>
  <c r="A197" i="1"/>
  <c r="A76" i="4" s="1"/>
  <c r="J76" i="4" s="1"/>
  <c r="A199" i="1"/>
  <c r="A77" i="4" s="1"/>
  <c r="J77" i="4" s="1"/>
  <c r="A201" i="1"/>
  <c r="A78" i="4" s="1"/>
  <c r="J78" i="4" s="1"/>
  <c r="A203" i="1"/>
  <c r="A79" i="4" s="1"/>
  <c r="J79" i="4" s="1"/>
  <c r="A205" i="1"/>
  <c r="A80" i="4" s="1"/>
  <c r="J80" i="4" s="1"/>
  <c r="A209" i="1"/>
  <c r="A81" i="4" s="1"/>
  <c r="J81" i="4" s="1"/>
  <c r="A211" i="1"/>
  <c r="A82" i="4" s="1"/>
  <c r="J82" i="4" s="1"/>
  <c r="A5" i="1"/>
  <c r="A1" i="4" s="1"/>
  <c r="J1" i="4" s="1"/>
  <c r="A537" i="1"/>
  <c r="A505" i="1"/>
  <c r="A506" i="1"/>
  <c r="A507" i="1"/>
  <c r="A508" i="1"/>
  <c r="A504" i="1"/>
  <c r="A509" i="1"/>
  <c r="A510" i="1"/>
  <c r="A545" i="1"/>
  <c r="Q116" i="5"/>
  <c r="P116" i="5"/>
  <c r="A22" i="1"/>
  <c r="A23" i="1"/>
  <c r="A24" i="1"/>
  <c r="A25" i="1"/>
  <c r="A28" i="1"/>
  <c r="A29" i="1"/>
  <c r="A34" i="1"/>
  <c r="A35" i="1"/>
  <c r="A37" i="1"/>
  <c r="A53" i="1"/>
  <c r="A41" i="1"/>
  <c r="A42" i="1"/>
  <c r="A43" i="1"/>
  <c r="A44" i="1"/>
  <c r="A45" i="1"/>
  <c r="A46" i="1"/>
  <c r="A47" i="1"/>
  <c r="A51" i="1"/>
  <c r="A57" i="1"/>
  <c r="A66" i="1"/>
  <c r="A71" i="1"/>
  <c r="A73" i="1"/>
  <c r="A75" i="1"/>
  <c r="A80" i="1"/>
  <c r="A82" i="1"/>
  <c r="A99" i="1"/>
  <c r="A103" i="1"/>
  <c r="A104" i="1"/>
  <c r="A105" i="1"/>
  <c r="A106" i="1"/>
  <c r="A113" i="1"/>
  <c r="A115" i="1"/>
  <c r="A116" i="1"/>
  <c r="A117" i="1"/>
  <c r="A118" i="1"/>
  <c r="A124" i="1"/>
  <c r="A126" i="1"/>
  <c r="A127" i="1"/>
  <c r="A130" i="1"/>
  <c r="A133" i="1"/>
  <c r="A140" i="1"/>
  <c r="A142" i="1"/>
  <c r="A152" i="1"/>
  <c r="A153" i="1"/>
  <c r="A155" i="1"/>
  <c r="A171" i="1"/>
  <c r="A180" i="1"/>
  <c r="A181" i="1"/>
  <c r="A182" i="1"/>
  <c r="A188" i="1"/>
  <c r="A189" i="1"/>
  <c r="A194" i="1"/>
  <c r="A195" i="1"/>
  <c r="A196" i="1"/>
  <c r="A198" i="1"/>
  <c r="A202" i="1"/>
  <c r="A204" i="1"/>
  <c r="A206" i="1"/>
  <c r="A207" i="1"/>
  <c r="A208" i="1"/>
  <c r="A210" i="1"/>
  <c r="A228" i="1"/>
  <c r="A230" i="1"/>
  <c r="A240" i="1"/>
  <c r="A245" i="1"/>
  <c r="A251" i="1"/>
  <c r="A253" i="1"/>
  <c r="A261" i="1"/>
  <c r="A262" i="1"/>
  <c r="A268" i="1"/>
  <c r="A270" i="1"/>
  <c r="A285" i="1"/>
  <c r="A292" i="1"/>
  <c r="A297" i="1"/>
  <c r="A304" i="1"/>
  <c r="A311" i="1"/>
  <c r="A316" i="1"/>
  <c r="A327" i="1"/>
  <c r="A332" i="1"/>
  <c r="A333" i="1"/>
  <c r="A336" i="1"/>
  <c r="A339" i="1"/>
  <c r="A350" i="1"/>
  <c r="A359" i="1"/>
  <c r="A364" i="1"/>
  <c r="A365" i="1"/>
  <c r="A370" i="1"/>
  <c r="A371" i="1"/>
  <c r="A374" i="1"/>
  <c r="A385" i="1"/>
  <c r="A386" i="1"/>
  <c r="A387" i="1"/>
  <c r="A388" i="1"/>
  <c r="A389" i="1"/>
  <c r="A403" i="1"/>
  <c r="A408" i="1"/>
  <c r="A415" i="1"/>
  <c r="A418" i="1"/>
  <c r="A419" i="1"/>
  <c r="A424" i="1"/>
  <c r="A425" i="1"/>
  <c r="A426" i="1"/>
  <c r="A427" i="1"/>
  <c r="A428" i="1"/>
  <c r="A429" i="1"/>
  <c r="A430" i="1"/>
  <c r="A431" i="1"/>
  <c r="A432" i="1"/>
  <c r="A433" i="1"/>
  <c r="A434" i="1"/>
  <c r="A436" i="1"/>
  <c r="A437" i="1"/>
  <c r="A439" i="1"/>
  <c r="A440" i="1"/>
  <c r="A441" i="1"/>
  <c r="A442" i="1"/>
  <c r="A443" i="1"/>
  <c r="A444" i="1"/>
  <c r="A445" i="1"/>
  <c r="A459" i="1"/>
  <c r="A490" i="1"/>
  <c r="A492" i="1"/>
  <c r="A413" i="1"/>
  <c r="A464" i="1"/>
  <c r="A466" i="1"/>
  <c r="A462" i="1"/>
  <c r="A493" i="1"/>
  <c r="A494" i="1"/>
  <c r="A495" i="1"/>
  <c r="A496" i="1"/>
  <c r="A497" i="1"/>
  <c r="A498" i="1"/>
  <c r="A499" i="1"/>
  <c r="A500" i="1"/>
  <c r="A501" i="1"/>
  <c r="A502" i="1"/>
  <c r="A503"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8" i="1"/>
  <c r="A539" i="1"/>
  <c r="A540" i="1"/>
  <c r="A541" i="1"/>
  <c r="A542" i="1"/>
  <c r="A543" i="1"/>
  <c r="A544" i="1"/>
  <c r="A15" i="1"/>
  <c r="A18" i="1"/>
  <c r="A21" i="1"/>
  <c r="Q99" i="5"/>
  <c r="P99" i="5"/>
  <c r="Q50" i="5"/>
  <c r="P50" i="5"/>
  <c r="Q209" i="5"/>
  <c r="P209" i="5"/>
  <c r="Q174" i="5"/>
  <c r="P174" i="5"/>
  <c r="Q40" i="5"/>
  <c r="R40" i="5" s="1"/>
  <c r="N40" i="5" s="1"/>
  <c r="M40" i="5" s="1"/>
  <c r="P40" i="5"/>
  <c r="Q41" i="5"/>
  <c r="P41" i="5"/>
  <c r="Q119" i="5"/>
  <c r="P119" i="5"/>
  <c r="Q129" i="5"/>
  <c r="P129" i="5"/>
  <c r="Q122" i="5"/>
  <c r="P122" i="5"/>
  <c r="Q125" i="5"/>
  <c r="P125" i="5"/>
  <c r="Q127" i="5"/>
  <c r="P127" i="5"/>
  <c r="Q130" i="5"/>
  <c r="P130" i="5"/>
  <c r="Q131" i="5"/>
  <c r="P131" i="5"/>
  <c r="G61" i="24"/>
  <c r="G62" i="24"/>
  <c r="P44" i="5"/>
  <c r="Q44" i="5"/>
  <c r="P46" i="5"/>
  <c r="Q46" i="5"/>
  <c r="P47" i="5"/>
  <c r="Q47" i="5"/>
  <c r="P48" i="5"/>
  <c r="Q48" i="5"/>
  <c r="P49" i="5"/>
  <c r="Q49" i="5"/>
  <c r="P51" i="5"/>
  <c r="Q51" i="5"/>
  <c r="P52" i="5"/>
  <c r="Q52" i="5"/>
  <c r="P56" i="5"/>
  <c r="Q56" i="5"/>
  <c r="P57" i="5"/>
  <c r="Q57" i="5"/>
  <c r="P58" i="5"/>
  <c r="Q58" i="5"/>
  <c r="P61" i="5"/>
  <c r="Q61" i="5"/>
  <c r="P62" i="5"/>
  <c r="Q62" i="5"/>
  <c r="P63" i="5"/>
  <c r="Q63" i="5"/>
  <c r="P64" i="5"/>
  <c r="Q64" i="5"/>
  <c r="P67" i="5"/>
  <c r="Q67" i="5"/>
  <c r="P68" i="5"/>
  <c r="Q68" i="5"/>
  <c r="P69" i="5"/>
  <c r="Q69" i="5"/>
  <c r="P70" i="5"/>
  <c r="Q70" i="5"/>
  <c r="P71" i="5"/>
  <c r="Q71" i="5"/>
  <c r="P72" i="5"/>
  <c r="Q72" i="5"/>
  <c r="P75" i="5"/>
  <c r="Q75" i="5"/>
  <c r="P76" i="5"/>
  <c r="Q76" i="5"/>
  <c r="P77" i="5"/>
  <c r="Q77" i="5"/>
  <c r="P78" i="5"/>
  <c r="Q78" i="5"/>
  <c r="P79" i="5"/>
  <c r="Q79" i="5"/>
  <c r="P80" i="5"/>
  <c r="Q80" i="5"/>
  <c r="P87" i="5"/>
  <c r="Q87" i="5"/>
  <c r="P91" i="5"/>
  <c r="Q91" i="5"/>
  <c r="P92" i="5"/>
  <c r="Q92" i="5"/>
  <c r="P93" i="5"/>
  <c r="Q93" i="5"/>
  <c r="P97" i="5"/>
  <c r="Q97" i="5"/>
  <c r="P101" i="5"/>
  <c r="Q101" i="5"/>
  <c r="P103" i="5"/>
  <c r="Q103" i="5"/>
  <c r="P104" i="5"/>
  <c r="Q104" i="5"/>
  <c r="P107" i="5"/>
  <c r="Q107" i="5"/>
  <c r="P108" i="5"/>
  <c r="Q108" i="5"/>
  <c r="P109" i="5"/>
  <c r="Q109" i="5"/>
  <c r="P110" i="5"/>
  <c r="Q110" i="5"/>
  <c r="P111" i="5"/>
  <c r="Q111" i="5"/>
  <c r="P112" i="5"/>
  <c r="Q112" i="5"/>
  <c r="P113" i="5"/>
  <c r="Q113" i="5"/>
  <c r="P114" i="5"/>
  <c r="Q114" i="5"/>
  <c r="P115" i="5"/>
  <c r="Q115" i="5"/>
  <c r="P135" i="5"/>
  <c r="Q135" i="5"/>
  <c r="P144" i="5"/>
  <c r="Q144" i="5"/>
  <c r="P145" i="5"/>
  <c r="Q145" i="5"/>
  <c r="P146" i="5"/>
  <c r="Q146" i="5"/>
  <c r="P147" i="5"/>
  <c r="Q147" i="5"/>
  <c r="P148" i="5"/>
  <c r="Q148" i="5"/>
  <c r="P149" i="5"/>
  <c r="Q149" i="5"/>
  <c r="P150" i="5"/>
  <c r="Q150" i="5"/>
  <c r="P151" i="5"/>
  <c r="Q151" i="5"/>
  <c r="P152" i="5"/>
  <c r="Q152" i="5"/>
  <c r="P153" i="5"/>
  <c r="Q153" i="5"/>
  <c r="P154" i="5"/>
  <c r="Q154" i="5"/>
  <c r="P155" i="5"/>
  <c r="Q155" i="5"/>
  <c r="P156" i="5"/>
  <c r="Q156" i="5"/>
  <c r="P157" i="5"/>
  <c r="Q157" i="5"/>
  <c r="P158" i="5"/>
  <c r="Q158" i="5"/>
  <c r="P159" i="5"/>
  <c r="Q159" i="5"/>
  <c r="P160" i="5"/>
  <c r="Q160" i="5"/>
  <c r="P161" i="5"/>
  <c r="Q161" i="5"/>
  <c r="R161" i="5" s="1"/>
  <c r="N161" i="5" s="1"/>
  <c r="M161" i="5" s="1"/>
  <c r="P162" i="5"/>
  <c r="Q162" i="5"/>
  <c r="P164" i="5"/>
  <c r="Q164" i="5"/>
  <c r="P165" i="5"/>
  <c r="Q165" i="5"/>
  <c r="P166" i="5"/>
  <c r="Q166" i="5"/>
  <c r="P168" i="5"/>
  <c r="Q168" i="5"/>
  <c r="P169" i="5"/>
  <c r="Q169" i="5"/>
  <c r="P170" i="5"/>
  <c r="Q170" i="5"/>
  <c r="P171" i="5"/>
  <c r="Q171" i="5"/>
  <c r="P172" i="5"/>
  <c r="Q172" i="5"/>
  <c r="P173" i="5"/>
  <c r="Q173" i="5"/>
  <c r="P176" i="5"/>
  <c r="Q176" i="5"/>
  <c r="P177" i="5"/>
  <c r="Q177" i="5"/>
  <c r="P178" i="5"/>
  <c r="Q178" i="5"/>
  <c r="P179" i="5"/>
  <c r="Q179" i="5"/>
  <c r="P180" i="5"/>
  <c r="Q180" i="5"/>
  <c r="P181" i="5"/>
  <c r="Q181" i="5"/>
  <c r="P182" i="5"/>
  <c r="Q182" i="5"/>
  <c r="P183" i="5"/>
  <c r="Q183" i="5"/>
  <c r="P184" i="5"/>
  <c r="Q184" i="5"/>
  <c r="P185" i="5"/>
  <c r="Q185" i="5"/>
  <c r="R185" i="5" s="1"/>
  <c r="N185" i="5" s="1"/>
  <c r="M185" i="5" s="1"/>
  <c r="P186" i="5"/>
  <c r="Q186" i="5"/>
  <c r="P187" i="5"/>
  <c r="Q187" i="5"/>
  <c r="P188" i="5"/>
  <c r="Q188" i="5"/>
  <c r="P189" i="5"/>
  <c r="Q189" i="5"/>
  <c r="P190" i="5"/>
  <c r="Q190" i="5"/>
  <c r="P191" i="5"/>
  <c r="Q191" i="5"/>
  <c r="R191" i="5" s="1"/>
  <c r="N191" i="5" s="1"/>
  <c r="M191" i="5" s="1"/>
  <c r="P198" i="5"/>
  <c r="Q198" i="5"/>
  <c r="P201" i="5"/>
  <c r="Q201" i="5"/>
  <c r="P202" i="5"/>
  <c r="Q202" i="5"/>
  <c r="P205" i="5"/>
  <c r="Q205" i="5"/>
  <c r="P208" i="5"/>
  <c r="Q208" i="5"/>
  <c r="P211" i="5"/>
  <c r="Q211" i="5"/>
  <c r="P3" i="5"/>
  <c r="Q3" i="5"/>
  <c r="P4" i="5"/>
  <c r="Q4" i="5"/>
  <c r="P5" i="5"/>
  <c r="Q5" i="5"/>
  <c r="P6" i="5"/>
  <c r="Q6" i="5"/>
  <c r="P7" i="5"/>
  <c r="Q7" i="5"/>
  <c r="P8" i="5"/>
  <c r="Q8" i="5"/>
  <c r="P9" i="5"/>
  <c r="Q9" i="5"/>
  <c r="P10" i="5"/>
  <c r="Q10" i="5"/>
  <c r="P11" i="5"/>
  <c r="Q11" i="5"/>
  <c r="P12" i="5"/>
  <c r="Q12" i="5"/>
  <c r="P13" i="5"/>
  <c r="Q13" i="5"/>
  <c r="P14" i="5"/>
  <c r="Q14" i="5"/>
  <c r="P15" i="5"/>
  <c r="Q15" i="5"/>
  <c r="P16" i="5"/>
  <c r="Q16" i="5"/>
  <c r="P17" i="5"/>
  <c r="Q17" i="5"/>
  <c r="P18" i="5"/>
  <c r="Q18" i="5"/>
  <c r="P19" i="5"/>
  <c r="Q19" i="5"/>
  <c r="P20" i="5"/>
  <c r="Q20" i="5"/>
  <c r="P21" i="5"/>
  <c r="Q21" i="5"/>
  <c r="P22" i="5"/>
  <c r="Q22" i="5"/>
  <c r="P23" i="5"/>
  <c r="Q23" i="5"/>
  <c r="P24" i="5"/>
  <c r="Q24" i="5"/>
  <c r="P25" i="5"/>
  <c r="Q25" i="5"/>
  <c r="P26" i="5"/>
  <c r="Q26" i="5"/>
  <c r="P27" i="5"/>
  <c r="Q27" i="5"/>
  <c r="P28" i="5"/>
  <c r="Q28" i="5"/>
  <c r="P29" i="5"/>
  <c r="Q29" i="5"/>
  <c r="P30" i="5"/>
  <c r="Q30" i="5"/>
  <c r="P31" i="5"/>
  <c r="Q31" i="5"/>
  <c r="P32" i="5"/>
  <c r="Q32" i="5"/>
  <c r="P33" i="5"/>
  <c r="Q33" i="5"/>
  <c r="P34" i="5"/>
  <c r="Q34" i="5"/>
  <c r="P35" i="5"/>
  <c r="Q35" i="5"/>
  <c r="P36" i="5"/>
  <c r="Q36" i="5"/>
  <c r="P37" i="5"/>
  <c r="Q37" i="5"/>
  <c r="P38" i="5"/>
  <c r="Q38" i="5"/>
  <c r="P39" i="5"/>
  <c r="Q39" i="5"/>
  <c r="N178" i="5"/>
  <c r="M178" i="5" s="1"/>
  <c r="N179" i="5"/>
  <c r="M179" i="5" s="1"/>
  <c r="R75" i="5"/>
  <c r="N75" i="5" s="1"/>
  <c r="M75" i="5" s="1"/>
  <c r="R49" i="5"/>
  <c r="N49" i="5" s="1"/>
  <c r="M49" i="5" s="1"/>
  <c r="R25" i="5"/>
  <c r="N25" i="5" s="1"/>
  <c r="M25" i="5" s="1"/>
  <c r="P35" i="24" l="1"/>
  <c r="P27" i="24"/>
  <c r="R207" i="5"/>
  <c r="N207" i="5" s="1"/>
  <c r="M207" i="5" s="1"/>
  <c r="S34" i="24"/>
  <c r="S43" i="24" s="1"/>
  <c r="O32" i="24"/>
  <c r="S26" i="24"/>
  <c r="R65" i="5"/>
  <c r="N65" i="5" s="1"/>
  <c r="M65" i="5" s="1"/>
  <c r="R26" i="24"/>
  <c r="N24" i="24"/>
  <c r="C65" i="24"/>
  <c r="L43" i="24"/>
  <c r="R153" i="5"/>
  <c r="N153" i="5" s="1"/>
  <c r="M153" i="5" s="1"/>
  <c r="R2" i="5"/>
  <c r="N2" i="5" s="1"/>
  <c r="M2" i="5" s="1"/>
  <c r="T34" i="24"/>
  <c r="O35" i="24"/>
  <c r="O27" i="24"/>
  <c r="O40" i="24"/>
  <c r="R138" i="5"/>
  <c r="N138" i="5" s="1"/>
  <c r="M138" i="5" s="1"/>
  <c r="J33" i="24" s="1"/>
  <c r="T33" i="24" s="1"/>
  <c r="R34" i="24"/>
  <c r="P33" i="24"/>
  <c r="P25" i="24"/>
  <c r="S39" i="24"/>
  <c r="S35" i="24"/>
  <c r="Q34" i="24"/>
  <c r="O33" i="24"/>
  <c r="S31" i="24"/>
  <c r="S27" i="24"/>
  <c r="Q26" i="24"/>
  <c r="O25" i="24"/>
  <c r="S23" i="24"/>
  <c r="P5" i="24"/>
  <c r="R15" i="5"/>
  <c r="N15" i="5" s="1"/>
  <c r="M15" i="5" s="1"/>
  <c r="R3" i="5"/>
  <c r="N3" i="5" s="1"/>
  <c r="M3" i="5" s="1"/>
  <c r="R186" i="5"/>
  <c r="N186" i="5" s="1"/>
  <c r="M186" i="5" s="1"/>
  <c r="R182" i="5"/>
  <c r="N182" i="5" s="1"/>
  <c r="M182" i="5" s="1"/>
  <c r="R162" i="5"/>
  <c r="N162" i="5" s="1"/>
  <c r="M162" i="5" s="1"/>
  <c r="R158" i="5"/>
  <c r="N158" i="5" s="1"/>
  <c r="M158" i="5" s="1"/>
  <c r="R154" i="5"/>
  <c r="N154" i="5" s="1"/>
  <c r="M154" i="5" s="1"/>
  <c r="R150" i="5"/>
  <c r="N150" i="5" s="1"/>
  <c r="M150" i="5" s="1"/>
  <c r="R146" i="5"/>
  <c r="N146" i="5" s="1"/>
  <c r="M146" i="5" s="1"/>
  <c r="R115" i="5"/>
  <c r="R111" i="5"/>
  <c r="N111" i="5" s="1"/>
  <c r="M111" i="5" s="1"/>
  <c r="R107" i="5"/>
  <c r="N107" i="5" s="1"/>
  <c r="M107" i="5" s="1"/>
  <c r="R97" i="5"/>
  <c r="N97" i="5" s="1"/>
  <c r="M97" i="5" s="1"/>
  <c r="R87" i="5"/>
  <c r="N87" i="5" s="1"/>
  <c r="M87" i="5" s="1"/>
  <c r="R77" i="5"/>
  <c r="N77" i="5" s="1"/>
  <c r="M77" i="5" s="1"/>
  <c r="R71" i="5"/>
  <c r="N71" i="5" s="1"/>
  <c r="M71" i="5" s="1"/>
  <c r="R67" i="5"/>
  <c r="N67" i="5" s="1"/>
  <c r="M67" i="5" s="1"/>
  <c r="R61" i="5"/>
  <c r="N61" i="5" s="1"/>
  <c r="M61" i="5" s="1"/>
  <c r="R52" i="5"/>
  <c r="N52" i="5" s="1"/>
  <c r="M52" i="5" s="1"/>
  <c r="R47" i="5"/>
  <c r="N47" i="5" s="1"/>
  <c r="M47" i="5" s="1"/>
  <c r="R39" i="24"/>
  <c r="R35" i="24"/>
  <c r="P34" i="24"/>
  <c r="R31" i="24"/>
  <c r="R27" i="24"/>
  <c r="P26" i="24"/>
  <c r="N25" i="24"/>
  <c r="R34" i="5"/>
  <c r="N34" i="5" s="1"/>
  <c r="M34" i="5" s="1"/>
  <c r="R26" i="5"/>
  <c r="N26" i="5" s="1"/>
  <c r="M26" i="5" s="1"/>
  <c r="R18" i="5"/>
  <c r="N18" i="5" s="1"/>
  <c r="M18" i="5" s="1"/>
  <c r="R10" i="5"/>
  <c r="N10" i="5" s="1"/>
  <c r="M10" i="5" s="1"/>
  <c r="R181" i="5"/>
  <c r="N181" i="5" s="1"/>
  <c r="M181" i="5" s="1"/>
  <c r="R171" i="5"/>
  <c r="N171" i="5" s="1"/>
  <c r="M171" i="5" s="1"/>
  <c r="R166" i="5"/>
  <c r="N166" i="5" s="1"/>
  <c r="M166" i="5" s="1"/>
  <c r="R157" i="5"/>
  <c r="N157" i="5" s="1"/>
  <c r="M157" i="5" s="1"/>
  <c r="R149" i="5"/>
  <c r="N149" i="5" s="1"/>
  <c r="M149" i="5" s="1"/>
  <c r="R145" i="5"/>
  <c r="N145" i="5" s="1"/>
  <c r="M145" i="5" s="1"/>
  <c r="R114" i="5"/>
  <c r="N114" i="5" s="1"/>
  <c r="M114" i="5" s="1"/>
  <c r="R110" i="5"/>
  <c r="N110" i="5" s="1"/>
  <c r="M110" i="5" s="1"/>
  <c r="R104" i="5"/>
  <c r="N104" i="5" s="1"/>
  <c r="M104" i="5" s="1"/>
  <c r="R93" i="5"/>
  <c r="N93" i="5" s="1"/>
  <c r="M93" i="5" s="1"/>
  <c r="R80" i="5"/>
  <c r="N80" i="5" s="1"/>
  <c r="M80" i="5" s="1"/>
  <c r="R76" i="5"/>
  <c r="N76" i="5" s="1"/>
  <c r="M76" i="5" s="1"/>
  <c r="R70" i="5"/>
  <c r="N70" i="5" s="1"/>
  <c r="M70" i="5" s="1"/>
  <c r="R64" i="5"/>
  <c r="N64" i="5" s="1"/>
  <c r="M64" i="5" s="1"/>
  <c r="R58" i="5"/>
  <c r="N58" i="5" s="1"/>
  <c r="M58" i="5" s="1"/>
  <c r="R51" i="5"/>
  <c r="N51" i="5" s="1"/>
  <c r="M51" i="5" s="1"/>
  <c r="R46" i="5"/>
  <c r="N46" i="5" s="1"/>
  <c r="M46" i="5" s="1"/>
  <c r="R60" i="5"/>
  <c r="N60" i="5" s="1"/>
  <c r="M60" i="5" s="1"/>
  <c r="J4" i="24" s="1"/>
  <c r="T4" i="24" s="1"/>
  <c r="R37" i="5"/>
  <c r="N37" i="5" s="1"/>
  <c r="M37" i="5" s="1"/>
  <c r="R33" i="5"/>
  <c r="N33" i="5" s="1"/>
  <c r="M33" i="5" s="1"/>
  <c r="R29" i="5"/>
  <c r="N29" i="5" s="1"/>
  <c r="M29" i="5" s="1"/>
  <c r="R21" i="5"/>
  <c r="N21" i="5" s="1"/>
  <c r="M21" i="5" s="1"/>
  <c r="R17" i="5"/>
  <c r="N17" i="5" s="1"/>
  <c r="M17" i="5" s="1"/>
  <c r="R13" i="5"/>
  <c r="N13" i="5" s="1"/>
  <c r="M13" i="5" s="1"/>
  <c r="R9" i="5"/>
  <c r="N9" i="5" s="1"/>
  <c r="M9" i="5" s="1"/>
  <c r="R5" i="5"/>
  <c r="N5" i="5" s="1"/>
  <c r="M5" i="5" s="1"/>
  <c r="R208" i="5"/>
  <c r="N208" i="5" s="1"/>
  <c r="M208" i="5" s="1"/>
  <c r="R198" i="5"/>
  <c r="N198" i="5" s="1"/>
  <c r="M198" i="5" s="1"/>
  <c r="R188" i="5"/>
  <c r="N188" i="5" s="1"/>
  <c r="M188" i="5" s="1"/>
  <c r="R184" i="5"/>
  <c r="N184" i="5" s="1"/>
  <c r="M184" i="5" s="1"/>
  <c r="R180" i="5"/>
  <c r="N180" i="5" s="1"/>
  <c r="M180" i="5" s="1"/>
  <c r="R176" i="5"/>
  <c r="N176" i="5" s="1"/>
  <c r="M176" i="5" s="1"/>
  <c r="R170" i="5"/>
  <c r="N170" i="5" s="1"/>
  <c r="M170" i="5" s="1"/>
  <c r="R165" i="5"/>
  <c r="R113" i="5"/>
  <c r="N113" i="5" s="1"/>
  <c r="M113" i="5" s="1"/>
  <c r="R92" i="5"/>
  <c r="N92" i="5" s="1"/>
  <c r="M92" i="5" s="1"/>
  <c r="R212" i="5"/>
  <c r="N212" i="5" s="1"/>
  <c r="M212" i="5" s="1"/>
  <c r="R98" i="5"/>
  <c r="N98" i="5" s="1"/>
  <c r="M98" i="5" s="1"/>
  <c r="J26" i="24" s="1"/>
  <c r="T26" i="24" s="1"/>
  <c r="R102" i="5"/>
  <c r="N102" i="5" s="1"/>
  <c r="M102" i="5" s="1"/>
  <c r="R100" i="5"/>
  <c r="N100" i="5" s="1"/>
  <c r="M100" i="5" s="1"/>
  <c r="J12" i="24" s="1"/>
  <c r="R43" i="5"/>
  <c r="N43" i="5" s="1"/>
  <c r="M43" i="5" s="1"/>
  <c r="R25" i="24"/>
  <c r="R194" i="5"/>
  <c r="N194" i="5" s="1"/>
  <c r="M194" i="5" s="1"/>
  <c r="R94" i="5"/>
  <c r="N94" i="5" s="1"/>
  <c r="M94" i="5" s="1"/>
  <c r="R54" i="5"/>
  <c r="N54" i="5" s="1"/>
  <c r="M54" i="5" s="1"/>
  <c r="R96" i="5"/>
  <c r="N96" i="5" s="1"/>
  <c r="M96" i="5" s="1"/>
  <c r="J18" i="24" s="1"/>
  <c r="T18" i="24" s="1"/>
  <c r="T49" i="24" s="1"/>
  <c r="R117" i="5"/>
  <c r="N117" i="5" s="1"/>
  <c r="M117" i="5" s="1"/>
  <c r="J21" i="24" s="1"/>
  <c r="T21" i="24" s="1"/>
  <c r="R36" i="5"/>
  <c r="N36" i="5" s="1"/>
  <c r="M36" i="5" s="1"/>
  <c r="R32" i="5"/>
  <c r="N32" i="5" s="1"/>
  <c r="M32" i="5" s="1"/>
  <c r="R28" i="5"/>
  <c r="N28" i="5" s="1"/>
  <c r="M28" i="5" s="1"/>
  <c r="R24" i="5"/>
  <c r="N24" i="5" s="1"/>
  <c r="M24" i="5" s="1"/>
  <c r="R20" i="5"/>
  <c r="N20" i="5" s="1"/>
  <c r="M20" i="5" s="1"/>
  <c r="R16" i="5"/>
  <c r="N16" i="5" s="1"/>
  <c r="M16" i="5" s="1"/>
  <c r="R12" i="5"/>
  <c r="N12" i="5" s="1"/>
  <c r="M12" i="5" s="1"/>
  <c r="R8" i="5"/>
  <c r="N8" i="5" s="1"/>
  <c r="M8" i="5" s="1"/>
  <c r="R4" i="5"/>
  <c r="N4" i="5" s="1"/>
  <c r="M4" i="5" s="1"/>
  <c r="R159" i="5"/>
  <c r="N159" i="5" s="1"/>
  <c r="M159" i="5" s="1"/>
  <c r="R151" i="5"/>
  <c r="N151" i="5" s="1"/>
  <c r="M151" i="5" s="1"/>
  <c r="R112" i="5"/>
  <c r="N112" i="5" s="1"/>
  <c r="M112" i="5" s="1"/>
  <c r="R132" i="5"/>
  <c r="N132" i="5" s="1"/>
  <c r="M132" i="5" s="1"/>
  <c r="J28" i="24" s="1"/>
  <c r="T28" i="24" s="1"/>
  <c r="R137" i="5"/>
  <c r="N137" i="5" s="1"/>
  <c r="M137" i="5" s="1"/>
  <c r="J25" i="24" s="1"/>
  <c r="T25" i="24" s="1"/>
  <c r="P36" i="24"/>
  <c r="R31" i="5"/>
  <c r="N31" i="5" s="1"/>
  <c r="M31" i="5" s="1"/>
  <c r="R131" i="5"/>
  <c r="N131" i="5" s="1"/>
  <c r="M131" i="5" s="1"/>
  <c r="R122" i="5"/>
  <c r="N122" i="5" s="1"/>
  <c r="M122" i="5" s="1"/>
  <c r="R204" i="5"/>
  <c r="N204" i="5" s="1"/>
  <c r="M204" i="5" s="1"/>
  <c r="R88" i="5"/>
  <c r="N88" i="5" s="1"/>
  <c r="M88" i="5" s="1"/>
  <c r="R142" i="5"/>
  <c r="N142" i="5" s="1"/>
  <c r="M142" i="5" s="1"/>
  <c r="J40" i="24" s="1"/>
  <c r="T40" i="24" s="1"/>
  <c r="R140" i="5"/>
  <c r="N140" i="5" s="1"/>
  <c r="M140" i="5" s="1"/>
  <c r="J37" i="24" s="1"/>
  <c r="T37" i="24" s="1"/>
  <c r="R134" i="5"/>
  <c r="N134" i="5" s="1"/>
  <c r="M134" i="5" s="1"/>
  <c r="J29" i="24" s="1"/>
  <c r="T29" i="24" s="1"/>
  <c r="R45" i="5"/>
  <c r="N45" i="5" s="1"/>
  <c r="M45" i="5" s="1"/>
  <c r="J16" i="24" s="1"/>
  <c r="T16" i="24" s="1"/>
  <c r="T48" i="24" s="1"/>
  <c r="R19" i="5"/>
  <c r="N19" i="5" s="1"/>
  <c r="M19" i="5" s="1"/>
  <c r="R11" i="5"/>
  <c r="N11" i="5" s="1"/>
  <c r="M11" i="5" s="1"/>
  <c r="R7" i="5"/>
  <c r="N7" i="5" s="1"/>
  <c r="M7" i="5" s="1"/>
  <c r="R202" i="5"/>
  <c r="N202" i="5" s="1"/>
  <c r="M202" i="5" s="1"/>
  <c r="R173" i="5"/>
  <c r="N173" i="5" s="1"/>
  <c r="M173" i="5" s="1"/>
  <c r="R41" i="5"/>
  <c r="N41" i="5" s="1"/>
  <c r="M41" i="5" s="1"/>
  <c r="R74" i="5"/>
  <c r="N74" i="5" s="1"/>
  <c r="M74" i="5" s="1"/>
  <c r="R85" i="5"/>
  <c r="N85" i="5" s="1"/>
  <c r="M85" i="5" s="1"/>
  <c r="R90" i="5"/>
  <c r="N90" i="5" s="1"/>
  <c r="M90" i="5" s="1"/>
  <c r="R39" i="5"/>
  <c r="N39" i="5" s="1"/>
  <c r="M39" i="5" s="1"/>
  <c r="R35" i="5"/>
  <c r="N35" i="5" s="1"/>
  <c r="M35" i="5" s="1"/>
  <c r="R27" i="5"/>
  <c r="N27" i="5" s="1"/>
  <c r="M27" i="5" s="1"/>
  <c r="R23" i="5"/>
  <c r="N23" i="5" s="1"/>
  <c r="M23" i="5" s="1"/>
  <c r="R190" i="5"/>
  <c r="N190" i="5" s="1"/>
  <c r="M190" i="5" s="1"/>
  <c r="R169" i="5"/>
  <c r="N169" i="5" s="1"/>
  <c r="M169" i="5" s="1"/>
  <c r="R196" i="5"/>
  <c r="N196" i="5" s="1"/>
  <c r="M196" i="5" s="1"/>
  <c r="R143" i="5"/>
  <c r="N143" i="5" s="1"/>
  <c r="M143" i="5" s="1"/>
  <c r="J38" i="24" s="1"/>
  <c r="T38" i="24" s="1"/>
  <c r="R66" i="5"/>
  <c r="N66" i="5" s="1"/>
  <c r="M66" i="5" s="1"/>
  <c r="J5" i="24" s="1"/>
  <c r="T5" i="24" s="1"/>
  <c r="K9" i="24"/>
  <c r="Q33" i="24"/>
  <c r="R55" i="5"/>
  <c r="N55" i="5" s="1"/>
  <c r="M55" i="5" s="1"/>
  <c r="R193" i="5"/>
  <c r="N193" i="5" s="1"/>
  <c r="M193" i="5" s="1"/>
  <c r="R133" i="5"/>
  <c r="N133" i="5" s="1"/>
  <c r="M133" i="5" s="1"/>
  <c r="J30" i="24" s="1"/>
  <c r="T30" i="24" s="1"/>
  <c r="R121" i="5"/>
  <c r="N121" i="5" s="1"/>
  <c r="M121" i="5" s="1"/>
  <c r="J23" i="24" s="1"/>
  <c r="T23" i="24" s="1"/>
  <c r="R59" i="5"/>
  <c r="N59" i="5" s="1"/>
  <c r="M59" i="5" s="1"/>
  <c r="J2" i="24" s="1"/>
  <c r="R160" i="5"/>
  <c r="N160" i="5" s="1"/>
  <c r="M160" i="5" s="1"/>
  <c r="R156" i="5"/>
  <c r="N156" i="5" s="1"/>
  <c r="M156" i="5" s="1"/>
  <c r="R152" i="5"/>
  <c r="N152" i="5" s="1"/>
  <c r="M152" i="5" s="1"/>
  <c r="R148" i="5"/>
  <c r="N148" i="5" s="1"/>
  <c r="M148" i="5" s="1"/>
  <c r="R144" i="5"/>
  <c r="N144" i="5" s="1"/>
  <c r="M144" i="5" s="1"/>
  <c r="R109" i="5"/>
  <c r="N109" i="5" s="1"/>
  <c r="M109" i="5" s="1"/>
  <c r="R103" i="5"/>
  <c r="N103" i="5" s="1"/>
  <c r="M103" i="5" s="1"/>
  <c r="R79" i="5"/>
  <c r="N79" i="5" s="1"/>
  <c r="M79" i="5" s="1"/>
  <c r="R69" i="5"/>
  <c r="R63" i="5"/>
  <c r="N63" i="5" s="1"/>
  <c r="M63" i="5" s="1"/>
  <c r="R57" i="5"/>
  <c r="N57" i="5" s="1"/>
  <c r="M57" i="5" s="1"/>
  <c r="R44" i="5"/>
  <c r="N44" i="5" s="1"/>
  <c r="M44" i="5" s="1"/>
  <c r="R119" i="5"/>
  <c r="N119" i="5" s="1"/>
  <c r="M119" i="5" s="1"/>
  <c r="R174" i="5"/>
  <c r="N174" i="5" s="1"/>
  <c r="M174" i="5" s="1"/>
  <c r="R195" i="5"/>
  <c r="N195" i="5" s="1"/>
  <c r="M195" i="5" s="1"/>
  <c r="R118" i="5"/>
  <c r="N118" i="5" s="1"/>
  <c r="M118" i="5" s="1"/>
  <c r="J35" i="24" s="1"/>
  <c r="T35" i="24" s="1"/>
  <c r="R73" i="5"/>
  <c r="N73" i="5" s="1"/>
  <c r="M73" i="5" s="1"/>
  <c r="J3" i="24" s="1"/>
  <c r="R86" i="5"/>
  <c r="N86" i="5" s="1"/>
  <c r="M86" i="5" s="1"/>
  <c r="R38" i="5"/>
  <c r="N38" i="5" s="1"/>
  <c r="M38" i="5" s="1"/>
  <c r="R30" i="5"/>
  <c r="N30" i="5" s="1"/>
  <c r="M30" i="5" s="1"/>
  <c r="R22" i="5"/>
  <c r="N22" i="5" s="1"/>
  <c r="M22" i="5" s="1"/>
  <c r="R14" i="5"/>
  <c r="N14" i="5" s="1"/>
  <c r="M14" i="5" s="1"/>
  <c r="R6" i="5"/>
  <c r="N6" i="5" s="1"/>
  <c r="M6" i="5" s="1"/>
  <c r="R211" i="5"/>
  <c r="N211" i="5" s="1"/>
  <c r="M211" i="5" s="1"/>
  <c r="R189" i="5"/>
  <c r="N189" i="5" s="1"/>
  <c r="M189" i="5" s="1"/>
  <c r="R172" i="5"/>
  <c r="N172" i="5" s="1"/>
  <c r="M172" i="5" s="1"/>
  <c r="R168" i="5"/>
  <c r="N168" i="5" s="1"/>
  <c r="M168" i="5" s="1"/>
  <c r="R164" i="5"/>
  <c r="N164" i="5" s="1"/>
  <c r="M164" i="5" s="1"/>
  <c r="R155" i="5"/>
  <c r="N155" i="5" s="1"/>
  <c r="M155" i="5" s="1"/>
  <c r="R147" i="5"/>
  <c r="N147" i="5" s="1"/>
  <c r="M147" i="5" s="1"/>
  <c r="R135" i="5"/>
  <c r="N135" i="5" s="1"/>
  <c r="M135" i="5" s="1"/>
  <c r="R108" i="5"/>
  <c r="N108" i="5" s="1"/>
  <c r="M108" i="5" s="1"/>
  <c r="R101" i="5"/>
  <c r="N101" i="5" s="1"/>
  <c r="M101" i="5" s="1"/>
  <c r="R91" i="5"/>
  <c r="N91" i="5" s="1"/>
  <c r="M91" i="5" s="1"/>
  <c r="R78" i="5"/>
  <c r="N78" i="5" s="1"/>
  <c r="M78" i="5" s="1"/>
  <c r="R72" i="5"/>
  <c r="N72" i="5" s="1"/>
  <c r="M72" i="5" s="1"/>
  <c r="R68" i="5"/>
  <c r="N68" i="5" s="1"/>
  <c r="M68" i="5" s="1"/>
  <c r="R62" i="5"/>
  <c r="N62" i="5" s="1"/>
  <c r="M62" i="5" s="1"/>
  <c r="R56" i="5"/>
  <c r="N56" i="5" s="1"/>
  <c r="M56" i="5" s="1"/>
  <c r="R48" i="5"/>
  <c r="N48" i="5" s="1"/>
  <c r="M48" i="5" s="1"/>
  <c r="R209" i="5"/>
  <c r="N209" i="5" s="1"/>
  <c r="M209" i="5" s="1"/>
  <c r="R203" i="5"/>
  <c r="N203" i="5" s="1"/>
  <c r="M203" i="5" s="1"/>
  <c r="R215" i="5"/>
  <c r="N215" i="5" s="1"/>
  <c r="M215" i="5" s="1"/>
  <c r="R123" i="5"/>
  <c r="N123" i="5" s="1"/>
  <c r="M123" i="5" s="1"/>
  <c r="J22" i="24" s="1"/>
  <c r="T22" i="24" s="1"/>
  <c r="R127" i="5"/>
  <c r="N127" i="5" s="1"/>
  <c r="M127" i="5" s="1"/>
  <c r="R42" i="5"/>
  <c r="N42" i="5" s="1"/>
  <c r="M42" i="5" s="1"/>
  <c r="J9" i="24" s="1"/>
  <c r="R106" i="5"/>
  <c r="N106" i="5" s="1"/>
  <c r="M106" i="5" s="1"/>
  <c r="R205" i="5"/>
  <c r="N205" i="5" s="1"/>
  <c r="M205" i="5" s="1"/>
  <c r="R187" i="5"/>
  <c r="N187" i="5" s="1"/>
  <c r="M187" i="5" s="1"/>
  <c r="R129" i="5"/>
  <c r="N129" i="5" s="1"/>
  <c r="M129" i="5" s="1"/>
  <c r="R206" i="5"/>
  <c r="N206" i="5" s="1"/>
  <c r="M206" i="5" s="1"/>
  <c r="R95" i="5"/>
  <c r="N95" i="5" s="1"/>
  <c r="M95" i="5" s="1"/>
  <c r="R124" i="5"/>
  <c r="N124" i="5" s="1"/>
  <c r="M124" i="5" s="1"/>
  <c r="J24" i="24" s="1"/>
  <c r="T24" i="24" s="1"/>
  <c r="K10" i="24"/>
  <c r="R163" i="5"/>
  <c r="N163" i="5" s="1"/>
  <c r="M163" i="5" s="1"/>
  <c r="R192" i="5"/>
  <c r="N192" i="5" s="1"/>
  <c r="M192" i="5" s="1"/>
  <c r="R199" i="5"/>
  <c r="N199" i="5" s="1"/>
  <c r="M199" i="5" s="1"/>
  <c r="R214" i="5"/>
  <c r="N214" i="5" s="1"/>
  <c r="M214" i="5" s="1"/>
  <c r="R136" i="5"/>
  <c r="N136" i="5" s="1"/>
  <c r="M136" i="5" s="1"/>
  <c r="J31" i="24" s="1"/>
  <c r="T31" i="24" s="1"/>
  <c r="R50" i="5"/>
  <c r="N50" i="5" s="1"/>
  <c r="M50" i="5" s="1"/>
  <c r="R81" i="5"/>
  <c r="N81" i="5" s="1"/>
  <c r="M81" i="5" s="1"/>
  <c r="R197" i="5"/>
  <c r="N197" i="5" s="1"/>
  <c r="M197" i="5" s="1"/>
  <c r="R83" i="5"/>
  <c r="N83" i="5" s="1"/>
  <c r="M83" i="5" s="1"/>
  <c r="R210" i="5"/>
  <c r="N210" i="5" s="1"/>
  <c r="M210" i="5" s="1"/>
  <c r="J10" i="24" s="1"/>
  <c r="R125" i="5"/>
  <c r="N125" i="5" s="1"/>
  <c r="M125" i="5" s="1"/>
  <c r="R99" i="5"/>
  <c r="N99" i="5" s="1"/>
  <c r="M99" i="5" s="1"/>
  <c r="R82" i="5"/>
  <c r="N82" i="5" s="1"/>
  <c r="M82" i="5" s="1"/>
  <c r="K21" i="24"/>
  <c r="M21" i="24" s="1"/>
  <c r="K2" i="24"/>
  <c r="R130" i="5"/>
  <c r="N130" i="5" s="1"/>
  <c r="M130" i="5" s="1"/>
  <c r="R141" i="5"/>
  <c r="N141" i="5" s="1"/>
  <c r="M141" i="5" s="1"/>
  <c r="J39" i="24" s="1"/>
  <c r="T39" i="24" s="1"/>
  <c r="R128" i="5"/>
  <c r="N128" i="5" s="1"/>
  <c r="M128" i="5" s="1"/>
  <c r="J27" i="24" s="1"/>
  <c r="T27" i="24" s="1"/>
  <c r="R53" i="5"/>
  <c r="N53" i="5" s="1"/>
  <c r="M53" i="5" s="1"/>
  <c r="J11" i="24" s="1"/>
  <c r="O49" i="24"/>
  <c r="E64" i="24"/>
  <c r="E65" i="24" s="1"/>
  <c r="D64" i="24"/>
  <c r="D65" i="24" s="1"/>
  <c r="P49" i="24"/>
  <c r="N5" i="24"/>
  <c r="O5" i="24"/>
  <c r="R49" i="24"/>
  <c r="R5" i="24"/>
  <c r="Q5" i="24"/>
  <c r="W42" i="24"/>
  <c r="C281" i="1" s="1"/>
  <c r="N21" i="24"/>
  <c r="P40" i="24"/>
  <c r="P32" i="24"/>
  <c r="R29" i="24"/>
  <c r="P28" i="24"/>
  <c r="P24" i="24"/>
  <c r="T36" i="24"/>
  <c r="Q37" i="24"/>
  <c r="O36" i="24"/>
  <c r="Q29" i="24"/>
  <c r="Q25" i="24"/>
  <c r="O24" i="24"/>
  <c r="N65" i="24"/>
  <c r="G64" i="24"/>
  <c r="G65" i="24" s="1"/>
  <c r="R33" i="24"/>
  <c r="S49" i="24"/>
  <c r="F64" i="24"/>
  <c r="F65" i="24" s="1"/>
  <c r="H65" i="24"/>
  <c r="R201" i="5"/>
  <c r="N201" i="5" s="1"/>
  <c r="M201" i="5" s="1"/>
  <c r="N4" i="24"/>
  <c r="R4" i="24"/>
  <c r="S4" i="24"/>
  <c r="R213" i="5"/>
  <c r="N213" i="5" s="1"/>
  <c r="M213" i="5" s="1"/>
  <c r="R120" i="5"/>
  <c r="N120" i="5" s="1"/>
  <c r="M120" i="5" s="1"/>
  <c r="J32" i="24" s="1"/>
  <c r="T32" i="24" s="1"/>
  <c r="K27" i="24"/>
  <c r="M27" i="24" s="1"/>
  <c r="N27" i="24"/>
  <c r="K23" i="24"/>
  <c r="M23" i="24" s="1"/>
  <c r="N23" i="24"/>
  <c r="K12" i="24"/>
  <c r="R116" i="5"/>
  <c r="R200" i="5"/>
  <c r="N200" i="5" s="1"/>
  <c r="M200" i="5" s="1"/>
  <c r="K18" i="24"/>
  <c r="M18" i="24" s="1"/>
  <c r="N18" i="24"/>
  <c r="K33" i="24"/>
  <c r="M33" i="24" s="1"/>
  <c r="N33" i="24"/>
  <c r="K13" i="24"/>
  <c r="M13" i="24" s="1"/>
  <c r="O13" i="24"/>
  <c r="R89" i="5"/>
  <c r="N89" i="5" s="1"/>
  <c r="M89" i="5" s="1"/>
  <c r="K39" i="24"/>
  <c r="M39" i="24" s="1"/>
  <c r="K34" i="24"/>
  <c r="M34" i="24" s="1"/>
  <c r="K16" i="24"/>
  <c r="M16" i="24" s="1"/>
  <c r="K48" i="24" s="1"/>
  <c r="L48" i="24" s="1"/>
  <c r="F56" i="24"/>
  <c r="G56" i="24" s="1"/>
  <c r="L2" i="24" s="1"/>
  <c r="P2" i="24" s="1"/>
  <c r="F57" i="24"/>
  <c r="G57" i="24" s="1"/>
  <c r="L3" i="24" s="1"/>
  <c r="N42" i="24"/>
  <c r="K42" i="24"/>
  <c r="M42" i="24" s="1"/>
  <c r="Q49" i="24"/>
  <c r="R105" i="5"/>
  <c r="N105" i="5" s="1"/>
  <c r="M105" i="5" s="1"/>
  <c r="K40" i="24"/>
  <c r="M40" i="24" s="1"/>
  <c r="N40" i="24"/>
  <c r="K35" i="24"/>
  <c r="M35" i="24" s="1"/>
  <c r="N35" i="24"/>
  <c r="K11" i="24"/>
  <c r="R84" i="5"/>
  <c r="N84" i="5" s="1"/>
  <c r="M84" i="5" s="1"/>
  <c r="K22" i="24"/>
  <c r="M22" i="24" s="1"/>
  <c r="N22" i="24"/>
  <c r="P4" i="24"/>
  <c r="K3" i="24"/>
  <c r="Q4" i="24"/>
  <c r="K65" i="24"/>
  <c r="L9" i="24" s="1"/>
  <c r="K30" i="24"/>
  <c r="M30" i="24" s="1"/>
  <c r="K24" i="24"/>
  <c r="M24" i="24" s="1"/>
  <c r="K4" i="24"/>
  <c r="M4" i="24" s="1"/>
  <c r="R175" i="5"/>
  <c r="N175" i="5" s="1"/>
  <c r="M175" i="5" s="1"/>
  <c r="K31" i="24"/>
  <c r="M31" i="24" s="1"/>
  <c r="N31" i="24"/>
  <c r="K25" i="24"/>
  <c r="M25" i="24" s="1"/>
  <c r="K19" i="24"/>
  <c r="M19" i="24" s="1"/>
  <c r="N19" i="24"/>
  <c r="K38" i="24"/>
  <c r="M38" i="24" s="1"/>
  <c r="K32" i="24"/>
  <c r="M32" i="24" s="1"/>
  <c r="N32" i="24"/>
  <c r="K26" i="24"/>
  <c r="M26" i="24" s="1"/>
  <c r="K5" i="24"/>
  <c r="M5" i="24" s="1"/>
  <c r="N36" i="24"/>
  <c r="K36" i="24"/>
  <c r="M36" i="24" s="1"/>
  <c r="N28" i="24"/>
  <c r="K28" i="24"/>
  <c r="M28" i="24" s="1"/>
  <c r="K37" i="24"/>
  <c r="M37" i="24" s="1"/>
  <c r="N37" i="24"/>
  <c r="K29" i="24"/>
  <c r="M29" i="24" s="1"/>
  <c r="N29" i="24"/>
  <c r="K6" i="24"/>
  <c r="M6" i="24" s="1"/>
  <c r="C116" i="4" l="1"/>
  <c r="K116" i="4" s="1"/>
  <c r="L12" i="24"/>
  <c r="O12" i="24" s="1"/>
  <c r="T2" i="24"/>
  <c r="M2" i="24"/>
  <c r="O43" i="24"/>
  <c r="H165" i="5" s="1"/>
  <c r="Q43" i="24"/>
  <c r="Q50" i="24" s="1"/>
  <c r="P43" i="24"/>
  <c r="P50" i="24" s="1"/>
  <c r="R43" i="24"/>
  <c r="K165" i="5" s="1"/>
  <c r="T43" i="24"/>
  <c r="T50" i="24" s="1"/>
  <c r="S9" i="24"/>
  <c r="L65" i="24"/>
  <c r="M65" i="24"/>
  <c r="L11" i="24" s="1"/>
  <c r="M9" i="24"/>
  <c r="S2" i="24"/>
  <c r="M43" i="24"/>
  <c r="K50" i="24" s="1"/>
  <c r="L50" i="24" s="1"/>
  <c r="Q3" i="24"/>
  <c r="P3" i="24"/>
  <c r="P7" i="24" s="1"/>
  <c r="R3" i="24"/>
  <c r="O3" i="24"/>
  <c r="S3" i="24"/>
  <c r="S7" i="24" s="1"/>
  <c r="M12" i="24"/>
  <c r="Q9" i="24"/>
  <c r="R9" i="24"/>
  <c r="N9" i="24"/>
  <c r="W6" i="24"/>
  <c r="C381" i="1" s="1"/>
  <c r="C157" i="4" s="1"/>
  <c r="K157" i="4" s="1"/>
  <c r="R2" i="24"/>
  <c r="Q2" i="24"/>
  <c r="L7" i="24"/>
  <c r="O2" i="24"/>
  <c r="N2" i="24"/>
  <c r="O9" i="24"/>
  <c r="T55" i="24"/>
  <c r="Q55" i="24"/>
  <c r="S55" i="24"/>
  <c r="P55" i="24"/>
  <c r="O55" i="24"/>
  <c r="N55" i="24"/>
  <c r="R55" i="24"/>
  <c r="N43" i="24"/>
  <c r="L165" i="5"/>
  <c r="S50" i="24"/>
  <c r="N3" i="24"/>
  <c r="J13" i="24"/>
  <c r="T13" i="24" s="1"/>
  <c r="J6" i="24"/>
  <c r="T6" i="24" s="1"/>
  <c r="M3" i="24"/>
  <c r="M7" i="24" s="1"/>
  <c r="K46" i="24" s="1"/>
  <c r="L46" i="24" s="1"/>
  <c r="N49" i="24"/>
  <c r="Q12" i="24"/>
  <c r="N12" i="24"/>
  <c r="P12" i="24"/>
  <c r="S12" i="24"/>
  <c r="R12" i="24"/>
  <c r="T12" i="24"/>
  <c r="K49" i="24"/>
  <c r="L49" i="24" s="1"/>
  <c r="T3" i="24"/>
  <c r="L10" i="24" l="1"/>
  <c r="O50" i="24"/>
  <c r="R50" i="24"/>
  <c r="J165" i="5"/>
  <c r="T57" i="24"/>
  <c r="M165" i="5"/>
  <c r="Q7" i="24"/>
  <c r="J69" i="5" s="1"/>
  <c r="T7" i="24"/>
  <c r="T46" i="24" s="1"/>
  <c r="T53" i="24" s="1"/>
  <c r="I165" i="5"/>
  <c r="O57" i="24"/>
  <c r="Q57" i="24"/>
  <c r="P57" i="24"/>
  <c r="T9" i="24"/>
  <c r="P9" i="24"/>
  <c r="S10" i="24"/>
  <c r="O10" i="24"/>
  <c r="P10" i="24"/>
  <c r="L14" i="24"/>
  <c r="T11" i="24"/>
  <c r="Q11" i="24"/>
  <c r="P11" i="24"/>
  <c r="O11" i="24"/>
  <c r="W13" i="24"/>
  <c r="C379" i="1" s="1"/>
  <c r="A15" i="38" s="1"/>
  <c r="N10" i="24"/>
  <c r="M10" i="24"/>
  <c r="S11" i="24"/>
  <c r="M11" i="24"/>
  <c r="N11" i="24"/>
  <c r="R11" i="24"/>
  <c r="O7" i="24"/>
  <c r="O46" i="24" s="1"/>
  <c r="R57" i="24"/>
  <c r="S57" i="24"/>
  <c r="S46" i="24"/>
  <c r="L69" i="5"/>
  <c r="P46" i="24"/>
  <c r="I69" i="5"/>
  <c r="N50" i="24"/>
  <c r="N57" i="24" s="1"/>
  <c r="G165" i="5"/>
  <c r="N7" i="24"/>
  <c r="P56" i="24"/>
  <c r="R56" i="24"/>
  <c r="Q56" i="24"/>
  <c r="O56" i="24"/>
  <c r="N56" i="24"/>
  <c r="S56" i="24"/>
  <c r="T56" i="24"/>
  <c r="R7" i="24"/>
  <c r="S53" i="24"/>
  <c r="Q46" i="24" l="1"/>
  <c r="Q10" i="24"/>
  <c r="R10" i="24"/>
  <c r="R14" i="24" s="1"/>
  <c r="Q14" i="24"/>
  <c r="J183" i="5" s="1"/>
  <c r="T10" i="24"/>
  <c r="A14" i="38"/>
  <c r="A16" i="38"/>
  <c r="A11" i="38"/>
  <c r="A13" i="38"/>
  <c r="A12" i="38"/>
  <c r="C156" i="4"/>
  <c r="K156" i="4" s="1"/>
  <c r="H69" i="5"/>
  <c r="N165" i="5"/>
  <c r="M69" i="5"/>
  <c r="P14" i="24"/>
  <c r="P47" i="24" s="1"/>
  <c r="O14" i="24"/>
  <c r="H183" i="5" s="1"/>
  <c r="N14" i="24"/>
  <c r="G183" i="5" s="1"/>
  <c r="T14" i="24"/>
  <c r="T47" i="24" s="1"/>
  <c r="S14" i="24"/>
  <c r="L183" i="5" s="1"/>
  <c r="M14" i="24"/>
  <c r="K47" i="24" s="1"/>
  <c r="L47" i="24" s="1"/>
  <c r="T58" i="24" s="1"/>
  <c r="C463" i="1" s="1"/>
  <c r="C183" i="4" s="1"/>
  <c r="K183" i="4" s="1"/>
  <c r="Q53" i="24"/>
  <c r="O47" i="24"/>
  <c r="R46" i="24"/>
  <c r="K69" i="5"/>
  <c r="P53" i="24"/>
  <c r="O53" i="24"/>
  <c r="N46" i="24"/>
  <c r="N53" i="24" s="1"/>
  <c r="G69" i="5"/>
  <c r="R47" i="24" l="1"/>
  <c r="K183" i="5"/>
  <c r="Q47" i="24"/>
  <c r="I183" i="5"/>
  <c r="N183" i="5" s="1"/>
  <c r="N47" i="24"/>
  <c r="N54" i="24" s="1"/>
  <c r="M183" i="5"/>
  <c r="S47" i="24"/>
  <c r="S54" i="24" s="1"/>
  <c r="P54" i="24"/>
  <c r="P51" i="24"/>
  <c r="I115" i="5" s="1"/>
  <c r="T51" i="24"/>
  <c r="M115" i="5" s="1"/>
  <c r="O54" i="24"/>
  <c r="T54" i="24"/>
  <c r="R54" i="24"/>
  <c r="Q51" i="24"/>
  <c r="J116" i="5" s="1"/>
  <c r="Q54" i="24"/>
  <c r="O51" i="24"/>
  <c r="N69" i="5"/>
  <c r="R51" i="24"/>
  <c r="R53" i="24"/>
  <c r="N51" i="24" l="1"/>
  <c r="G115" i="5" s="1"/>
  <c r="M116" i="5"/>
  <c r="S51" i="24"/>
  <c r="L116" i="5" s="1"/>
  <c r="I116" i="5"/>
  <c r="J115" i="5"/>
  <c r="K116" i="5"/>
  <c r="K115" i="5"/>
  <c r="H116" i="5"/>
  <c r="H115" i="5"/>
  <c r="G116" i="5" l="1"/>
  <c r="N116" i="5" s="1"/>
  <c r="L115" i="5"/>
  <c r="N115" i="5"/>
</calcChain>
</file>

<file path=xl/sharedStrings.xml><?xml version="1.0" encoding="utf-8"?>
<sst xmlns="http://schemas.openxmlformats.org/spreadsheetml/2006/main" count="3349" uniqueCount="2001">
  <si>
    <t>Reaction Name</t>
  </si>
  <si>
    <t>Reaction</t>
  </si>
  <si>
    <t>Metacyc version of Reaction</t>
  </si>
  <si>
    <t>Name</t>
  </si>
  <si>
    <t>Reversible</t>
  </si>
  <si>
    <t>Locus</t>
  </si>
  <si>
    <t>Protein</t>
  </si>
  <si>
    <t>Gene</t>
  </si>
  <si>
    <t>Gene Object ID</t>
  </si>
  <si>
    <t xml:space="preserve">ala_asp_R00258_assumed             </t>
  </si>
  <si>
    <t xml:space="preserve">1 L-Glutamate + 1 Pyruvate = 1 2-Oxoglutarate + 1 L-Alanine </t>
  </si>
  <si>
    <t xml:space="preserve">ala_asp_R00355                     </t>
  </si>
  <si>
    <t xml:space="preserve">1 L-Glutamate + 1 Oxaloacetate = 1 2-Oxoglutarate + 1 L-Aspartate </t>
  </si>
  <si>
    <t xml:space="preserve">ala_asp_R01086                     </t>
  </si>
  <si>
    <t xml:space="preserve">1 L-Argininosuccinate = 1 Fumarate + 1 L-Arginine </t>
  </si>
  <si>
    <t xml:space="preserve">ala_asp_R01954                     </t>
  </si>
  <si>
    <t xml:space="preserve">1 ATP + 1 Citrulline + 1 L-Aspartate = 1 AMP + 1 L-Argininosuccinate + 1 PPi + 1 Proton </t>
  </si>
  <si>
    <t xml:space="preserve">1 ATP + 1 CO2 + 1 NH3 = 1 ADP + 1 Carbamoylphosphate + 1 Proton </t>
  </si>
  <si>
    <t xml:space="preserve">arg_pro_R00245                     </t>
  </si>
  <si>
    <t xml:space="preserve">1 L-Glutamate + 1 NADH + 2 Proton = 1 H2O + 1 L-Glutamate5-semialdehyde + 1 NAD </t>
  </si>
  <si>
    <t xml:space="preserve">arg_pro_R01251                     </t>
  </si>
  <si>
    <t xml:space="preserve">1 1-Pyrroline-5-carboxylate + 1 NADPH + 2 Proton = 1 L-Proline + 1 NADP </t>
  </si>
  <si>
    <t xml:space="preserve">arg_pro_R01398                     </t>
  </si>
  <si>
    <t xml:space="preserve">1 Carbamoylphosphate + 1 Ornithine = 1 Citrulline + 1 Phosphate + 1 Proton </t>
  </si>
  <si>
    <t xml:space="preserve">arg_pro_spontaneous                </t>
  </si>
  <si>
    <t xml:space="preserve">1 L-Glutamate5-semialdehyde = 1 1-Pyrroline-5-carboxylate + 1 H2O + 1 Proton </t>
  </si>
  <si>
    <t xml:space="preserve">asn_condensed                      </t>
  </si>
  <si>
    <t xml:space="preserve">2 ATP + 2 H2O + 1 L-Aspartate + 1 L-Glutamine = 1 ADP + 1 AMP + 1 L-Asparagine + 1 L-Glutamate + 1 Phosphate + 1 PPi + 2 Proton </t>
  </si>
  <si>
    <t xml:space="preserve">BCAA_syn_R00996                    </t>
  </si>
  <si>
    <t xml:space="preserve">1 L-Threonine = 1 2-Oxobutyrate + 1 NH3 + 1 Proton </t>
  </si>
  <si>
    <t xml:space="preserve">BCAA_syn_R01088                    </t>
  </si>
  <si>
    <t xml:space="preserve">1 4MOP + 1 NADH + 1 NH3 + 2 Proton = 1 H2O + 1 L-Leucine + 1 NAD </t>
  </si>
  <si>
    <t xml:space="preserve">BCAA_syn_R01213                    </t>
  </si>
  <si>
    <t xml:space="preserve">1 3-Methyl-2-oxobutanoate + 1 Acetyl-CoA + 1 H2O = 1 2-Isopropylmalate + 1 CoA + 1 Proton </t>
  </si>
  <si>
    <t xml:space="preserve">BCAA_syn_R01434                    </t>
  </si>
  <si>
    <t xml:space="preserve">1 3-Methyl-2-oxobutanoate + 1 NADH + 1 NH3 + 2 Proton = 1 H2O + 1 L-Valine + 1 NAD </t>
  </si>
  <si>
    <t xml:space="preserve">BCAA_syn_R01652                    </t>
  </si>
  <si>
    <t xml:space="preserve">1 2-isopropyl-3-oxosuccinate + 1 Proton = 1 4MOP + 1 CO2 </t>
  </si>
  <si>
    <t xml:space="preserve">BCAA_syn_R02196                    </t>
  </si>
  <si>
    <t xml:space="preserve">1 3MOP + 1 NADH + 1 NH3 + 2 Proton = 1 H2O + 1 L-Isoleucine + 1 NAD </t>
  </si>
  <si>
    <t xml:space="preserve">BCAA_syn_R03194                    </t>
  </si>
  <si>
    <t xml:space="preserve">BCAA_syn_R03968                    </t>
  </si>
  <si>
    <t xml:space="preserve">1 2-Isopropylmalate = 1 2-Isopropylmaleate + 1 H2O </t>
  </si>
  <si>
    <t xml:space="preserve">BCAA_syn_R04001                    </t>
  </si>
  <si>
    <t xml:space="preserve">1 2-Isopropylmaleate + 1 H2O = 1 3-Isopropylmalate </t>
  </si>
  <si>
    <t xml:space="preserve">BCAA_syn_R04426                    </t>
  </si>
  <si>
    <t xml:space="preserve">1 3-Isopropylmalate + 1 NAD = 1 2-isopropyl-3-oxosuccinate + 1 NADH + 1 Proton </t>
  </si>
  <si>
    <t xml:space="preserve">BCAA_syn_R04441                    </t>
  </si>
  <si>
    <t xml:space="preserve">1 2_3-Dihydroxy-isovalerate = 1 3-Methyl-2-oxobutanoate + 1 H2O </t>
  </si>
  <si>
    <t xml:space="preserve">BCAA_syn_R04672                    </t>
  </si>
  <si>
    <t xml:space="preserve">1 2-Hydroxyethyl-ThPP + 1 Pyruvate = 1 ALCTT + 1 TPP </t>
  </si>
  <si>
    <t xml:space="preserve">BCAA_syn_R05069_R05068             </t>
  </si>
  <si>
    <t xml:space="preserve">1 2-Aceto-2-hydroxybutanoate + 1 NADPH + 1 Proton = 1 2_3-Dihydroxy-3-methylvalerate + 1 NADP </t>
  </si>
  <si>
    <t xml:space="preserve">BCAA_syn_R05070                    </t>
  </si>
  <si>
    <t xml:space="preserve">1 2_3-Dihydroxy-3-methylvalerate = 1 3MOP + 1 H2O </t>
  </si>
  <si>
    <t xml:space="preserve">BCAA_syn_R05071_R04440             </t>
  </si>
  <si>
    <t xml:space="preserve">1 ALCTT + 1 NADPH + 1 Proton = 1 2_3-Dihydroxy-isovalerate + 1 NADP </t>
  </si>
  <si>
    <t xml:space="preserve">cys_R00586_assumed                 </t>
  </si>
  <si>
    <t xml:space="preserve">1 Acetyl-CoA + 1 L-Serine = 1 CoA + 1 O-Acetyl-L-serine </t>
  </si>
  <si>
    <t xml:space="preserve">DNA_synthesis                      </t>
  </si>
  <si>
    <t xml:space="preserve">G-G_glc6p-frc6p-isom               </t>
  </si>
  <si>
    <t xml:space="preserve">1 glucose-6-phosphate = 1 D-fructose-6-phosphate </t>
  </si>
  <si>
    <t xml:space="preserve">G-G_R00200                         </t>
  </si>
  <si>
    <t xml:space="preserve">G-G_R00658                         </t>
  </si>
  <si>
    <t xml:space="preserve">G-G_R01015                         </t>
  </si>
  <si>
    <t xml:space="preserve">1 Glyceraldehyde3-phosphate = 1 DHAP </t>
  </si>
  <si>
    <t xml:space="preserve">G-G_R01061                         </t>
  </si>
  <si>
    <t xml:space="preserve">1 Glyceraldehyde3-phosphate + 1 NAD + 1 Phosphate = 1 1_3-Bisphospho-D-glycerate + 1 NADH + 1 Proton </t>
  </si>
  <si>
    <t xml:space="preserve">G-G_R01512                         </t>
  </si>
  <si>
    <t xml:space="preserve">1 3-Phosphoglycerate + 1 ATP = 1 1_3-Bisphospho-D-glycerate + 1 ADP </t>
  </si>
  <si>
    <t xml:space="preserve">G-G_R01518                         </t>
  </si>
  <si>
    <t xml:space="preserve">1 2-Phospho-D-glycerate = 1 3-Phosphoglycerate </t>
  </si>
  <si>
    <t xml:space="preserve">G-G_R04780                         </t>
  </si>
  <si>
    <t xml:space="preserve">1 D-fructose-1_6-bisphosphate + 1 H2O = 1 D-fructose-6-phosphate + 1 Phosphate </t>
  </si>
  <si>
    <t xml:space="preserve">Gln_syn_R00253                     </t>
  </si>
  <si>
    <t xml:space="preserve">1 ATP + 1 L-Glutamate + 1 NH3 = 1 ADP + 1 L-Glutamine + 1 Phosphate </t>
  </si>
  <si>
    <t xml:space="preserve">glut_R00243                        </t>
  </si>
  <si>
    <t xml:space="preserve">GST_serine_syn_condensed           </t>
  </si>
  <si>
    <t xml:space="preserve">1 3-Phosphoglycerate + 1 H2O + 1 L-Glutamate + 1 NAD = 1 2-Oxoglutarate + 1 L-Serine + 1 NADH + 1 Phosphate + 1 Proton </t>
  </si>
  <si>
    <t xml:space="preserve">GST_syn_R00480                     </t>
  </si>
  <si>
    <t xml:space="preserve">1 ATP + 1 L-Aspartate = 1 4-Phospho-L-aspartate + 1 ADP </t>
  </si>
  <si>
    <t xml:space="preserve">GST_syn_R00945                     </t>
  </si>
  <si>
    <t xml:space="preserve">1 L-Serine + 1 tetrahydrofolate_B9 = 1 5-10-Methylenetetrahydrofolate + 1 Glycine + 1 H2O </t>
  </si>
  <si>
    <t xml:space="preserve">GST_syn_R01466                     </t>
  </si>
  <si>
    <t xml:space="preserve">1 H2O + 1 O-Phospho-L-homoserine = 1 L-Threonine + 1 Phosphate </t>
  </si>
  <si>
    <t xml:space="preserve">GST_syn_R01771                     </t>
  </si>
  <si>
    <t xml:space="preserve">1 ATP + 1 L-Homoserine = 1 ADP + 1 O-Phospho-L-homoserine + 1 Proton </t>
  </si>
  <si>
    <t xml:space="preserve">GST_syn_R01773                     </t>
  </si>
  <si>
    <t xml:space="preserve">1 L-Aspartate4-semialdehyde + 1 NADH + 1 Proton = 1 L-Homoserine + 1 NAD </t>
  </si>
  <si>
    <t xml:space="preserve">GST_syn_R02291                     </t>
  </si>
  <si>
    <t xml:space="preserve">1 4-Phospho-L-aspartate + 1 NADPH + 1 Proton = 1 L-Aspartate4-semialdehyde + 1 NADP + 1 Phosphate </t>
  </si>
  <si>
    <t xml:space="preserve">his_R01071                         </t>
  </si>
  <si>
    <t xml:space="preserve">1 ATP + 1 PRPP = 1 Phosphoribosyl-ATP + 1 PPi </t>
  </si>
  <si>
    <t xml:space="preserve">1 H2O + 1 L-Histidinal + 1 NAD = 1 L-Histidine + 1 NADH + 2 Proton </t>
  </si>
  <si>
    <t xml:space="preserve">1 L-Histidinol + 1 NAD = 1 L-Histidinal + 1 NADH + 1 Proton </t>
  </si>
  <si>
    <t xml:space="preserve">his_R03013_assumed                 </t>
  </si>
  <si>
    <t xml:space="preserve">1 H2O + 1 L-histidinol-phosphate = 1 L-Histidinol + 1 Phosphate </t>
  </si>
  <si>
    <t xml:space="preserve">1 imidazole-acetol-phosphate + 1 L-Glutamate = 1 2-Oxoglutarate + 1 L-histidinol-phosphate </t>
  </si>
  <si>
    <t xml:space="preserve">1 D-erythro-imidazol-glycerol-phosphate = 1 H2O + 1 imidazole-acetol-phosphate </t>
  </si>
  <si>
    <t xml:space="preserve">1 H2O + 1 Phosphoribosyl-ATP = 1 Phosphoribosyl-AMP + 1 PPi + 1 Proton </t>
  </si>
  <si>
    <t xml:space="preserve">his_R04037                         </t>
  </si>
  <si>
    <t xml:space="preserve">1 H2O + 1 Phosphoribosyl-AMP = 1 phosphoribosylformiminoaicar-phosphate </t>
  </si>
  <si>
    <t xml:space="preserve">his_R04558                         </t>
  </si>
  <si>
    <t xml:space="preserve">1 L-Glutamine + 1 phosphoribulosylformimino-AICAR-phosphate = 1 AICAR + 1 D-erythro-imidazol-glycerol-phosphate + 1 L-Glutamate + 1 Proton </t>
  </si>
  <si>
    <t xml:space="preserve">his_R04640                         </t>
  </si>
  <si>
    <t xml:space="preserve">1 phosphoribosylformiminoaicar-phosphate = 1 phosphoribulosylformimino-AICAR-phosphate </t>
  </si>
  <si>
    <t xml:space="preserve">isoprenoid_ec-2.5.1.1              </t>
  </si>
  <si>
    <t xml:space="preserve">1 dimethylallyl-diphosphate + 1 isopentenyl-diphosphate = 1 geranyl-diphosphate + 1 PPi </t>
  </si>
  <si>
    <t xml:space="preserve">isoprenoid_ec-2.5.1.10             </t>
  </si>
  <si>
    <t xml:space="preserve">1 geranyl-diphosphate + 1 isopentenyl-diphosphate = 1 farnesyl-diphosphate + 1 PPi </t>
  </si>
  <si>
    <t xml:space="preserve">isoprenoid_ec-2.5.1.29             </t>
  </si>
  <si>
    <t xml:space="preserve">1 farnesyl-diphosphate + 1 isopentenyl-diphosphate = 1 geranyl-geranyl-diphosphate + 1 PPi </t>
  </si>
  <si>
    <t xml:space="preserve">1 5-methyl-tetrahydrofolate + 1 Homocysteine = 1 L-Methionine + 1 tetrahydrofolate_B9 </t>
  </si>
  <si>
    <t xml:space="preserve">met_R01286_assumed                 </t>
  </si>
  <si>
    <t xml:space="preserve">mev_ipp-kinase                     </t>
  </si>
  <si>
    <t xml:space="preserve">1 ATP + 1 isopentenyl-phosphate = 1 ADP + 1 isopentenyl-diphosphate </t>
  </si>
  <si>
    <t xml:space="preserve">mev_p-mev-decarb                   </t>
  </si>
  <si>
    <t xml:space="preserve">1 5-phosphomevalonate + 1 Proton = 1 CO2 + 1 H2O + 1 isopentenyl-phosphate </t>
  </si>
  <si>
    <t xml:space="preserve">mev_R00238                         </t>
  </si>
  <si>
    <t xml:space="preserve">1 isopentenyl-diphosphate = 1 dimethylallyl-diphosphate </t>
  </si>
  <si>
    <t xml:space="preserve">mev_R01978                         </t>
  </si>
  <si>
    <t xml:space="preserve">mev_R02082                         </t>
  </si>
  <si>
    <t xml:space="preserve">1 3-Hydroxy-3-methylglutaryl-CoA + 2 NADPH + 2 Proton = 1 CoA + 1 Mevalonate + 2 NADP </t>
  </si>
  <si>
    <t xml:space="preserve">mev_R02245                         </t>
  </si>
  <si>
    <t xml:space="preserve">1 ATP + 1 Mevalonate = 1 5-phosphomevalonate + 1 ADP + 1 Proton </t>
  </si>
  <si>
    <t xml:space="preserve">phe_tyr_trp_R00985                 </t>
  </si>
  <si>
    <t xml:space="preserve">1 Chorismate + 1 NH3 = 1 Anthranilate + 1 H2O + 1 Pyruvate </t>
  </si>
  <si>
    <t xml:space="preserve">phe_tyr_trp_R01073                 </t>
  </si>
  <si>
    <t xml:space="preserve">1 Anthranilate + 1 PRPP = 1 N-5-phosphoribosyl-anthranilate + 1 PPi </t>
  </si>
  <si>
    <t xml:space="preserve">phe_tyr_trp_R01373                 </t>
  </si>
  <si>
    <t xml:space="preserve">phe_tyr_trp_R01714                 </t>
  </si>
  <si>
    <t xml:space="preserve">1 5-O--1-Carboxyvinyl-3-phosphoshikimate = 1 Chorismate + 1 Phosphate </t>
  </si>
  <si>
    <t xml:space="preserve">phe_tyr_trp_R01715                 </t>
  </si>
  <si>
    <t xml:space="preserve">1 Chorismate = 1 Prephenate </t>
  </si>
  <si>
    <t xml:space="preserve">phe_tyr_trp_R01826                 </t>
  </si>
  <si>
    <t xml:space="preserve">phe_tyr_trp_R02412                 </t>
  </si>
  <si>
    <t xml:space="preserve">1 ATP + 1 Shikimate = 1 3-phosphoshikimate + 1 ADP + 1 Proton </t>
  </si>
  <si>
    <t xml:space="preserve">phe_tyr_trp_R02413                 </t>
  </si>
  <si>
    <t xml:space="preserve">1 3-Dehydroshikimate + 1 NADPH + 1 Proton = 1 NADP + 1 Shikimate </t>
  </si>
  <si>
    <t xml:space="preserve">phe_tyr_trp_R03083                 </t>
  </si>
  <si>
    <t xml:space="preserve">1 DAHP = 1 5-Dehydroquinate + 1 Phosphate </t>
  </si>
  <si>
    <t xml:space="preserve">1 5-Dehydroquinate = 1 3-Dehydroshikimate + 1 H2O </t>
  </si>
  <si>
    <t xml:space="preserve">phe_tyr_trp_R03460                 </t>
  </si>
  <si>
    <t xml:space="preserve">phe_tyr_trp_R03508                 </t>
  </si>
  <si>
    <t xml:space="preserve">1 1-2-carboxyphenylamino-1-deoxyribulose-5-phosphate + 1 Proton = 1 CO2 + 1 H2O + 1 Indoleglycerol-phosphate </t>
  </si>
  <si>
    <t xml:space="preserve">phe_tyr_trp_R03509                 </t>
  </si>
  <si>
    <t xml:space="preserve">1 N-5-phosphoribosyl-anthranilate = 1 1-2-carboxyphenylamino-1-deoxyribulose-5-phosphate </t>
  </si>
  <si>
    <t xml:space="preserve">PPP_ec_3.1.3.37                    </t>
  </si>
  <si>
    <t xml:space="preserve">1 sedoheptulose-1_7-bisphosphate = 1 D-Erythrose4-phosphate + 1 DHAP </t>
  </si>
  <si>
    <t xml:space="preserve">PPP_hexulose-6-phosphate_isomerase </t>
  </si>
  <si>
    <t xml:space="preserve">1 D-fructose-6-phosphate = 1 3-hexulose-6-phosphate </t>
  </si>
  <si>
    <t xml:space="preserve">PPP_hexulose-6-phosphate_synthase  </t>
  </si>
  <si>
    <t xml:space="preserve">1 3-hexulose-6-phosphate = 1 D-Ribulose5-phosphate + 1 formaldehyde </t>
  </si>
  <si>
    <t xml:space="preserve">PPP_R01049                         </t>
  </si>
  <si>
    <t xml:space="preserve">1 ATP + 1 ribose-5-phosphate = 1 AMP + 1 Proton + 1 PRPP </t>
  </si>
  <si>
    <t xml:space="preserve">PPP_R01056                         </t>
  </si>
  <si>
    <t xml:space="preserve">1 ribose-5-phosphate = 1 D-Ribulose5-phosphate </t>
  </si>
  <si>
    <t xml:space="preserve">PPP_R01641                         </t>
  </si>
  <si>
    <t xml:space="preserve">1 Glyceraldehyde3-phosphate + 1 Sedoheptulose7-phosphate = 1 D-Xylulose5-phosphate + 1 ribose-5-phosphate </t>
  </si>
  <si>
    <t xml:space="preserve">PPP_R01830_R01067                  </t>
  </si>
  <si>
    <t xml:space="preserve">1 D-fructose-6-phosphate + 1 Glyceraldehyde3-phosphate = 1 D-Erythrose4-phosphate + 1 D-Xylulose5-phosphate </t>
  </si>
  <si>
    <t xml:space="preserve">pur_R00127                         </t>
  </si>
  <si>
    <t xml:space="preserve">1 AMP + 1 ATP = 2 ADP </t>
  </si>
  <si>
    <t xml:space="preserve">pur_R00330                         </t>
  </si>
  <si>
    <t xml:space="preserve">1 ATP + 1 GDP = 1 ADP + 1 GTP </t>
  </si>
  <si>
    <t xml:space="preserve">1 ATP + 1 GMP = 1 ADP + 1 GDP </t>
  </si>
  <si>
    <t xml:space="preserve">pur_R01127                         </t>
  </si>
  <si>
    <t xml:space="preserve">1 FAICAR = 1 H2O + 1 IMP </t>
  </si>
  <si>
    <t xml:space="preserve">pur_R01130                         </t>
  </si>
  <si>
    <t xml:space="preserve">1 H2O + 1 IMP + 1 NAD = 1 NADH + 1 Proton + 1 XMP </t>
  </si>
  <si>
    <t xml:space="preserve">pur_R01137                         </t>
  </si>
  <si>
    <t xml:space="preserve">1 ATP + 1 dADP = 1 ADP + 1 dATP </t>
  </si>
  <si>
    <t xml:space="preserve">1 ATP + 1 H2O + 1 L-Glutamine + 1 XMP = 1 AMP + 1 GMP + 1 L-Glutamate + 1 PPi + 2 Proton </t>
  </si>
  <si>
    <t xml:space="preserve">pur_R02017_assumed                 </t>
  </si>
  <si>
    <t xml:space="preserve">1 ADP + 1 thioredoxin_red = 1 dADP + 1 H2O + 1 thioredoxin_ox </t>
  </si>
  <si>
    <t xml:space="preserve">pur_R04144                         </t>
  </si>
  <si>
    <t xml:space="preserve">1 5-Phosphoribosylamine + 1 ATP + 1 Glycine = 1 ADP + 1 GAR + 1 Phosphate + 1 Proton </t>
  </si>
  <si>
    <t xml:space="preserve">pur_R04208                         </t>
  </si>
  <si>
    <t xml:space="preserve">1 ATP + 1 FGAM = 1 ADP + 1 AIR + 1 Phosphate + 1 Proton </t>
  </si>
  <si>
    <t xml:space="preserve">1 AIR + 1 CO2 = 1 CAIR + 2 Proton </t>
  </si>
  <si>
    <t xml:space="preserve">1 10-Formyltetrahydrofolate + 1 GAR = 1 N-Formyl-GAR + 1 Proton + 1 tetrahydrofolate_B9 </t>
  </si>
  <si>
    <t xml:space="preserve">pur_R04463                         </t>
  </si>
  <si>
    <t xml:space="preserve">1 ATP + 1 H2O + 1 L-Glutamine + 1 N-Formyl-GAR = 1 ADP + 1 FGAM + 1 L-Glutamate + 1 Phosphate + 1 Proton </t>
  </si>
  <si>
    <t xml:space="preserve">pur_R04559                         </t>
  </si>
  <si>
    <t xml:space="preserve">1 SAICAR = 1 AICAR + 1 Fumarate </t>
  </si>
  <si>
    <t xml:space="preserve">1 10-Formyltetrahydrofolate + 1 AICAR = 1 FAICAR + 1 tetrahydrofolate_B9 </t>
  </si>
  <si>
    <t xml:space="preserve">pur_R04591                         </t>
  </si>
  <si>
    <t xml:space="preserve">1 ATP + 1 CAIR + 1 L-Aspartate = 1 ADP + 1 Phosphate + 1 Proton + 1 SAICAR </t>
  </si>
  <si>
    <t xml:space="preserve">1 ATP + 1 UDP = 1 ADP + 1 UTP </t>
  </si>
  <si>
    <t xml:space="preserve">1 ATP + 1 UMP = 1 ADP + 1 UDP </t>
  </si>
  <si>
    <t xml:space="preserve">1 ATP + 1 NH3 + 1 UTP = 1 ADP + 1 CTP + 1 Phosphate + 1 Proton </t>
  </si>
  <si>
    <t xml:space="preserve">1 Orotidylic-acid + 1 Proton = 1 CO2 + 1 UMP </t>
  </si>
  <si>
    <t xml:space="preserve">1 Carbamoylphosphate + 1 L-Aspartate = 1 N-Carbamoyl-L-aspartate + 1 Phosphate + 1 Proton </t>
  </si>
  <si>
    <t xml:space="preserve">1 O2 + 1 S-Dihydroorotate = 1 H2O2 + 1 Orotate </t>
  </si>
  <si>
    <t xml:space="preserve">1 Orotate + 1 PRPP = 1 Orotidylic-acid + 1 PPi </t>
  </si>
  <si>
    <t xml:space="preserve">1 N-Carbamoyl-L-aspartate + 1 Proton = 1 H2O + 1 S-Dihydroorotate </t>
  </si>
  <si>
    <t xml:space="preserve">1 CTP + 1 thioredoxin_red = 1 dCTP + 1 H2O + 1 thioredoxin_ox </t>
  </si>
  <si>
    <t xml:space="preserve">pyr_R02093                         </t>
  </si>
  <si>
    <t xml:space="preserve">1 ATP + 1 dTDP = 1 ADP + 1 dTTP </t>
  </si>
  <si>
    <t xml:space="preserve">pyr_R02094                         </t>
  </si>
  <si>
    <t xml:space="preserve">1 ATP + 1 dTMP = 1 ADP + 1 dTDP </t>
  </si>
  <si>
    <t xml:space="preserve">1 dCTP + 1 H2O = 1 dUTP + 1 NH3 </t>
  </si>
  <si>
    <t xml:space="preserve">pyr_R06613_assumed                 </t>
  </si>
  <si>
    <t xml:space="preserve">1 5-10-Methylenetetrahydrofolate + 1 dUMP + 1 FADH2 = 1 dTMP + 1 FAD + 1 tetrahydrofolate_B9 </t>
  </si>
  <si>
    <t xml:space="preserve">1 L-Malate + 1 NADP = 1 CO2 + 1 NADPH + 1 Pyruvate </t>
  </si>
  <si>
    <t xml:space="preserve">rRNA_synthesis                     </t>
  </si>
  <si>
    <t xml:space="preserve">TCA_R00342                         </t>
  </si>
  <si>
    <t xml:space="preserve">1 L-Malate + 1 NAD = 1 NADH + 1 Oxaloacetate + 1 Proton </t>
  </si>
  <si>
    <t xml:space="preserve">TCA_R00351                         </t>
  </si>
  <si>
    <t xml:space="preserve">TCA_R00405                         </t>
  </si>
  <si>
    <t xml:space="preserve">1 ADP + 1 Phosphate + 1 Succinyl-CoA = 1 ATP + 1 CoA + 1 Succinate </t>
  </si>
  <si>
    <t xml:space="preserve">TCA_R01082                         </t>
  </si>
  <si>
    <t xml:space="preserve">TCA_R01325                         </t>
  </si>
  <si>
    <t xml:space="preserve">1 H2O + 1 L-Glutamine + 1 PRPP = 1 5-Phosphoribosylamine + 1 L-Glutamate + 1 PPi </t>
  </si>
  <si>
    <t xml:space="preserve">1 Adenylosuccinate = 1 AMP + 1 Fumarate </t>
  </si>
  <si>
    <t xml:space="preserve">1 GTP + 1 IMP + 1 L-Aspartate = 1 Adenylosuccinate + 1 GDP + 1 Phosphate + 2 Proton </t>
  </si>
  <si>
    <t xml:space="preserve">1 myell_protein = 7 Glycine + 6 L-Alanine + 6 L-Arginine + 4 L-Asparagine + 4 L-Aspartate + 1 L-Cysteine + 7 L-Glutamate + 2 L-Glutamine + 2 L-Histidine + 6 L-Isoleucine + 11 L-Leucine + 6 L-Lysine + 2 L-Methionine + 4 L-Phenylalanine + 5 L-Proline + 8 L-Serine + 5 L-Threonine + 1 L-Tryptophan + 4 L-Tyrosine + 9 L-Valine </t>
  </si>
  <si>
    <t>Inf</t>
  </si>
  <si>
    <t>Enzyme Commission</t>
  </si>
  <si>
    <t>x</t>
  </si>
  <si>
    <t>Reference Paper</t>
  </si>
  <si>
    <t>5.3.1.9</t>
  </si>
  <si>
    <t>Product Name</t>
  </si>
  <si>
    <t>3.1.3.11</t>
  </si>
  <si>
    <t>Archaeal fructose 1,6-bisphosphatase</t>
  </si>
  <si>
    <t>4.1.2.13</t>
  </si>
  <si>
    <t>5.3.1.1</t>
  </si>
  <si>
    <t>triosephosphate isomerase</t>
  </si>
  <si>
    <t>1.2.1.59</t>
  </si>
  <si>
    <t>glyceraldehyde-3-phosphate dehydrogenase, type II</t>
  </si>
  <si>
    <t>2.7.2.3</t>
  </si>
  <si>
    <t>3-phosphoglycerate kinase</t>
  </si>
  <si>
    <t>5.4.2.1</t>
  </si>
  <si>
    <t>2,3-bisphosphoglycerate-independent phosphoglycerate mutase, archaeal form</t>
  </si>
  <si>
    <t>NAD-dependent aldehyde dehydrogenases</t>
  </si>
  <si>
    <t>4.2.1.11</t>
  </si>
  <si>
    <t>2.7.1.40</t>
  </si>
  <si>
    <t>pyruvate kinase</t>
  </si>
  <si>
    <t>Phosphoenolpyruvate synthase/pyruvate phosphate dikinase</t>
  </si>
  <si>
    <t>2-methylcitrate synthase/citrate synthase II</t>
  </si>
  <si>
    <t>aconitate hydratase 1</t>
  </si>
  <si>
    <t>Pyruvate:ferredoxin oxidoreductase and related 2-oxoacid:ferredoxin oxidoreductases, alpha subunit</t>
  </si>
  <si>
    <t>2-oxoacid:acceptor oxidoreductase, beta subunit, pyruvate/2-ketoisovalerate family</t>
  </si>
  <si>
    <t>2-oxoacid:acceptor oxidoreductase, alpha subunit</t>
  </si>
  <si>
    <t>succinyl-CoA synthetase, alpha subunit</t>
  </si>
  <si>
    <t>succinate dehydrogenase or fumarate reductase, flavoprotein subunitGram-negative/mitochondrial subgroup</t>
  </si>
  <si>
    <t>succinate dehydrogenase and fumarate reductase iron-sulfur protein</t>
  </si>
  <si>
    <t>Fumarase</t>
  </si>
  <si>
    <t>Malate/lactate dehydrogenases</t>
  </si>
  <si>
    <t>2.3.3.1</t>
  </si>
  <si>
    <t>4.2.1.3</t>
  </si>
  <si>
    <t>1.2.7.3</t>
  </si>
  <si>
    <t>6.2.1.5</t>
  </si>
  <si>
    <t>1.3.99.1</t>
  </si>
  <si>
    <t>4.2.1.2</t>
  </si>
  <si>
    <t>1.1.1.37</t>
  </si>
  <si>
    <t>4.1.1.31</t>
  </si>
  <si>
    <t>phosphoenolpyruvate carboxylase, archaeal type</t>
  </si>
  <si>
    <t>Malic enzyme</t>
  </si>
  <si>
    <t>1.1.1.38</t>
  </si>
  <si>
    <t>assumed</t>
  </si>
  <si>
    <t>ribose 5-phosphate isomerase</t>
  </si>
  <si>
    <t>-</t>
  </si>
  <si>
    <t>5.3.1.6</t>
  </si>
  <si>
    <t>2.7.6.1</t>
  </si>
  <si>
    <t>ribose-phosphate pyrophosphokinase</t>
  </si>
  <si>
    <t>2.2.1.1</t>
  </si>
  <si>
    <t>Transketolase, C-terminal subunit</t>
  </si>
  <si>
    <t>Transketolase, N-terminal subunit</t>
  </si>
  <si>
    <t>2.6.1.1</t>
  </si>
  <si>
    <t>Aspartate/tyrosine/aromatic aminotransferase</t>
  </si>
  <si>
    <t>6.3.4.4</t>
  </si>
  <si>
    <t>Adenylosuccinate synthase</t>
  </si>
  <si>
    <t>4.3.2.2</t>
  </si>
  <si>
    <t>adenylosuccinate lyase</t>
  </si>
  <si>
    <t>1.5.1.12</t>
  </si>
  <si>
    <t>spontaneous</t>
  </si>
  <si>
    <t>1.5.1.2</t>
  </si>
  <si>
    <t>2.3.1.30</t>
  </si>
  <si>
    <t>Cysteine synthase</t>
  </si>
  <si>
    <t>aspartate kinase</t>
  </si>
  <si>
    <t>2.7.2.4</t>
  </si>
  <si>
    <t>1.2.1.11</t>
  </si>
  <si>
    <t>aspartate-semialdehyde dehydrogenase (non-peptidoglycan organisms)</t>
  </si>
  <si>
    <t>1.1.1.3</t>
  </si>
  <si>
    <t>Homoserine dehydrogenase</t>
  </si>
  <si>
    <t>homoserine kinase</t>
  </si>
  <si>
    <t>threonine synthase</t>
  </si>
  <si>
    <t>threonine dehydratase, medium form</t>
  </si>
  <si>
    <t>4.3.1.19</t>
  </si>
  <si>
    <t>Cystathionine beta-lyases/cystathionine gamma-synthases</t>
  </si>
  <si>
    <t>4.4.1.8</t>
  </si>
  <si>
    <t>Methionine synthase II (cobalamin-independent)</t>
  </si>
  <si>
    <t>ATP phosphoribosyltransferase</t>
  </si>
  <si>
    <t>2.4.2.17</t>
  </si>
  <si>
    <t>3.6.1.31</t>
  </si>
  <si>
    <t>3.5.4.19</t>
  </si>
  <si>
    <t>Phosphoribosyl-AMP cyclohydrolase</t>
  </si>
  <si>
    <t>5.3.1.16</t>
  </si>
  <si>
    <t>Phosphoribosylformimino-5-aminoimidazole carboxamide ribonucleotide (ProFAR) isomerase</t>
  </si>
  <si>
    <t>imidazoleglycerol phosphate synthase, cyclase subunit</t>
  </si>
  <si>
    <t>imidazole glycerol phosphate synthase, glutamine amidotransferase subunit</t>
  </si>
  <si>
    <t>4.2.1.19</t>
  </si>
  <si>
    <t>2.6.1.9</t>
  </si>
  <si>
    <t>3.1.3.15</t>
  </si>
  <si>
    <t>1.1.1.23</t>
  </si>
  <si>
    <t>2.5.1.54</t>
  </si>
  <si>
    <t>4.2.3.4</t>
  </si>
  <si>
    <t>4.2.1.10</t>
  </si>
  <si>
    <t>1.1.1.25</t>
  </si>
  <si>
    <t>2.7.1.71</t>
  </si>
  <si>
    <t>2.5.1.19</t>
  </si>
  <si>
    <t>4.2.3.5</t>
  </si>
  <si>
    <t>phospho-2-dehydro-3-deoxyheptonate aldolase</t>
  </si>
  <si>
    <t>3-dehydroquinate synthase</t>
  </si>
  <si>
    <t>phe_tyr_trp_R03084</t>
  </si>
  <si>
    <t>3-dehydroquinate dehydratase</t>
  </si>
  <si>
    <t>shikimate kinase</t>
  </si>
  <si>
    <t>chorismate synthase</t>
  </si>
  <si>
    <t>glutamine amidotransferase of anthranilate synthase or aminodeoxychorismate synthase</t>
  </si>
  <si>
    <t>4.1.3.27</t>
  </si>
  <si>
    <t>2.4.2.18</t>
  </si>
  <si>
    <t>5.3.1.24</t>
  </si>
  <si>
    <t>4.1.1.48</t>
  </si>
  <si>
    <t>4.2.1.20</t>
  </si>
  <si>
    <t>anthranilate phosphoribosyltransferase</t>
  </si>
  <si>
    <t>Phosphoribosylanthranilate isomerase</t>
  </si>
  <si>
    <t>Indole-3-glycerol phosphate synthase</t>
  </si>
  <si>
    <t>tryptophan synthase, alpha subunit</t>
  </si>
  <si>
    <t>pyridoxal-phosphate dependent TrpB-like enzyme</t>
  </si>
  <si>
    <t>5.4.99.5</t>
  </si>
  <si>
    <t>4.2.1.51</t>
  </si>
  <si>
    <t>Prephenate dehydratase</t>
  </si>
  <si>
    <t>1.3.1.12</t>
  </si>
  <si>
    <t>2.2.1.6</t>
  </si>
  <si>
    <t>1.1.1.86</t>
  </si>
  <si>
    <t>4.2.1.9</t>
  </si>
  <si>
    <t>2.6.1.42 / 1.4.1.9</t>
  </si>
  <si>
    <t>2.3.3.13</t>
  </si>
  <si>
    <t>4.2.1.33</t>
  </si>
  <si>
    <t>1.1.1.85</t>
  </si>
  <si>
    <t>hypothetical protein</t>
  </si>
  <si>
    <t>acetolactate synthase, large subunit, biosynthetic type</t>
  </si>
  <si>
    <t>ketol-acid reductoisomerase</t>
  </si>
  <si>
    <t>dihydroxy-acid dehydratase</t>
  </si>
  <si>
    <t>Glutamate dehydrogenase/leucine dehydrogenase</t>
  </si>
  <si>
    <t>3-isopropylmalate dehydratase, small subunit</t>
  </si>
  <si>
    <t>Alanine</t>
  </si>
  <si>
    <t>A</t>
  </si>
  <si>
    <t>Arginine</t>
  </si>
  <si>
    <t>R</t>
  </si>
  <si>
    <t>Asparagine</t>
  </si>
  <si>
    <t>N</t>
  </si>
  <si>
    <t>D</t>
  </si>
  <si>
    <t>Cysteine</t>
  </si>
  <si>
    <t>C</t>
  </si>
  <si>
    <t>E</t>
  </si>
  <si>
    <t>Glutamine</t>
  </si>
  <si>
    <t>Q</t>
  </si>
  <si>
    <t>Glycine</t>
  </si>
  <si>
    <t>G</t>
  </si>
  <si>
    <t>Histidine</t>
  </si>
  <si>
    <t>H</t>
  </si>
  <si>
    <t>Isoleucine</t>
  </si>
  <si>
    <t>I</t>
  </si>
  <si>
    <t>Leucine</t>
  </si>
  <si>
    <t>L</t>
  </si>
  <si>
    <t>Lysine</t>
  </si>
  <si>
    <t>K</t>
  </si>
  <si>
    <t>Methionine</t>
  </si>
  <si>
    <t>M</t>
  </si>
  <si>
    <t>Phenylalanine</t>
  </si>
  <si>
    <t>F</t>
  </si>
  <si>
    <t>Proline</t>
  </si>
  <si>
    <t>P</t>
  </si>
  <si>
    <t>Serine</t>
  </si>
  <si>
    <t>S</t>
  </si>
  <si>
    <t>Threonine</t>
  </si>
  <si>
    <t>T</t>
  </si>
  <si>
    <t>Tryptophan</t>
  </si>
  <si>
    <t>W</t>
  </si>
  <si>
    <t>Tyrosine</t>
  </si>
  <si>
    <t>Y</t>
  </si>
  <si>
    <t>Valine</t>
  </si>
  <si>
    <t>V</t>
  </si>
  <si>
    <t>glutamine synthetase, type I</t>
  </si>
  <si>
    <t>6.3.1.2</t>
  </si>
  <si>
    <t>acetyl-CoA acetyltransferases</t>
  </si>
  <si>
    <t>2.3.3.10</t>
  </si>
  <si>
    <t>hydroxymethylglutaryl-CoA synthase, putative</t>
  </si>
  <si>
    <t>1.1.1.34</t>
  </si>
  <si>
    <t>3-hydroxy-3-methylglutaryl Coenzyme A reductase, hydroxymethylglutaryl-CoA reductase (NADP)</t>
  </si>
  <si>
    <t>2.7.1.36</t>
  </si>
  <si>
    <t>mevalonate kinase</t>
  </si>
  <si>
    <t>2.7.4.26</t>
  </si>
  <si>
    <t>Predicted archaeal kinase</t>
  </si>
  <si>
    <t>5.3.3.2</t>
  </si>
  <si>
    <t>2.5.1.1</t>
  </si>
  <si>
    <t>2.5.1.10</t>
  </si>
  <si>
    <t>2.5.1.29</t>
  </si>
  <si>
    <t>Geranylgeranyl pyrophosphate synthase</t>
  </si>
  <si>
    <t>aspartate carbamoyltransferase, regulatory subunit</t>
  </si>
  <si>
    <t>aspartate carbamoyltransferase</t>
  </si>
  <si>
    <t>Dihydroorotase and related cyclic amidohydrolases</t>
  </si>
  <si>
    <t>2.1.3.2</t>
  </si>
  <si>
    <t>3.5.2.3</t>
  </si>
  <si>
    <t>1.3.98.1</t>
  </si>
  <si>
    <t>orotate phosphoribosyltransferase</t>
  </si>
  <si>
    <t>2.4.2.10</t>
  </si>
  <si>
    <t>Orotidine-5'-phosphate decarboxylase</t>
  </si>
  <si>
    <t>4.1.1.23</t>
  </si>
  <si>
    <t>uridylate kinase, putative</t>
  </si>
  <si>
    <t>2.7.4.22</t>
  </si>
  <si>
    <t>Nucleoside diphosphate kinase</t>
  </si>
  <si>
    <t>2.7.4.6</t>
  </si>
  <si>
    <t>CTP synthase</t>
  </si>
  <si>
    <t>6.3.4.2</t>
  </si>
  <si>
    <t>1.17.4.2</t>
  </si>
  <si>
    <t>3.5.4.13</t>
  </si>
  <si>
    <t>2.7.4.9</t>
  </si>
  <si>
    <t>thymidylate kinase</t>
  </si>
  <si>
    <t>2.4.2.14</t>
  </si>
  <si>
    <t>amidophosphoribosyltransferase</t>
  </si>
  <si>
    <t>6.3.4.13</t>
  </si>
  <si>
    <t>phosphoribosylamine--glycine ligase</t>
  </si>
  <si>
    <t>2.1.2.2</t>
  </si>
  <si>
    <t>6.3.5.3</t>
  </si>
  <si>
    <t>phosphoribosylformylglycinamidine synthase II</t>
  </si>
  <si>
    <t>phosphoribosylformylglycinamidine synthase I</t>
  </si>
  <si>
    <t>6.3.4.18</t>
  </si>
  <si>
    <t>phosphoribosylaminoimidazole carboxylase, PurK protein</t>
  </si>
  <si>
    <t>5.499.18</t>
  </si>
  <si>
    <t>phosphoribosylaminoimidazole carboxylase, PurE protein</t>
  </si>
  <si>
    <t>6.3.2.6</t>
  </si>
  <si>
    <t>phosphoribosylaminoimidazole-succinocarboxamide synthase</t>
  </si>
  <si>
    <t>1.1.1.205</t>
  </si>
  <si>
    <t>6.3.5.2</t>
  </si>
  <si>
    <t>GMP synthase, PP-ATPase domain/subunit</t>
  </si>
  <si>
    <t>2.7.4.3</t>
  </si>
  <si>
    <t>Archaeal adenylate kinase</t>
  </si>
  <si>
    <t>2.7.4.8</t>
  </si>
  <si>
    <t>|</t>
  </si>
  <si>
    <t>#</t>
  </si>
  <si>
    <t>L-Histidinal</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</si>
  <si>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10</t>
    </r>
    <r>
      <rPr>
        <sz val="11"/>
        <color theme="1"/>
        <rFont val="Calibri"/>
        <family val="2"/>
        <scheme val="minor"/>
      </rPr>
      <t>N</t>
    </r>
    <r>
      <rPr>
        <vertAlign val="subscript"/>
        <sz val="12"/>
        <color theme="1"/>
        <rFont val="Calibri"/>
        <family val="2"/>
        <scheme val="minor"/>
      </rPr>
      <t>3</t>
    </r>
    <r>
      <rPr>
        <sz val="11"/>
        <color theme="1"/>
        <rFont val="Calibri"/>
        <family val="2"/>
        <scheme val="minor"/>
      </rPr>
      <t>O</t>
    </r>
  </si>
  <si>
    <t>C1(=NC(=CN1)CC(C=O)[N+])</t>
  </si>
  <si>
    <t>L-Histidine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</si>
  <si>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9</t>
    </r>
    <r>
      <rPr>
        <sz val="11"/>
        <color theme="1"/>
        <rFont val="Calibri"/>
        <family val="2"/>
        <scheme val="minor"/>
      </rPr>
      <t>N</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2</t>
    </r>
  </si>
  <si>
    <t>C(C(CC1(=CNC=N1))[N+])([O-])=O</t>
  </si>
  <si>
    <t>L-Histidinol</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</si>
  <si>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3</t>
    </r>
    <r>
      <rPr>
        <sz val="11"/>
        <color theme="1"/>
        <rFont val="Calibri"/>
        <family val="2"/>
        <scheme val="minor"/>
      </rPr>
      <t>O</t>
    </r>
  </si>
  <si>
    <t>C1(=NC(=CN1)CC(CO)[N+])</t>
  </si>
  <si>
    <t>L-histidinol-phosphate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</si>
  <si>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11</t>
    </r>
    <r>
      <rPr>
        <sz val="11"/>
        <color theme="1"/>
        <rFont val="Calibri"/>
        <family val="2"/>
        <scheme val="minor"/>
      </rPr>
      <t>N</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4</t>
    </r>
    <r>
      <rPr>
        <sz val="11"/>
        <color theme="1"/>
        <rFont val="Calibri"/>
        <family val="2"/>
        <scheme val="minor"/>
      </rPr>
      <t>P</t>
    </r>
  </si>
  <si>
    <t>C1(NC=C(CC([N+])COP(=O)([O-])[O-])N=1)</t>
  </si>
  <si>
    <t>L-Homoserine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</si>
  <si>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9</t>
    </r>
    <r>
      <rPr>
        <sz val="11"/>
        <color theme="1"/>
        <rFont val="Calibri"/>
        <family val="2"/>
        <scheme val="minor"/>
      </rPr>
      <t>NO</t>
    </r>
    <r>
      <rPr>
        <vertAlign val="subscript"/>
        <sz val="12"/>
        <color theme="1"/>
        <rFont val="Calibri"/>
        <family val="2"/>
        <scheme val="minor"/>
      </rPr>
      <t>3</t>
    </r>
  </si>
  <si>
    <t>C(=O)([O-])C([N+])CCO</t>
  </si>
  <si>
    <t>L-Isoleucine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</si>
  <si>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13</t>
    </r>
    <r>
      <rPr>
        <sz val="11"/>
        <color theme="1"/>
        <rFont val="Calibri"/>
        <family val="2"/>
        <scheme val="minor"/>
      </rPr>
      <t>NO</t>
    </r>
    <r>
      <rPr>
        <vertAlign val="subscript"/>
        <sz val="12"/>
        <color theme="1"/>
        <rFont val="Calibri"/>
        <family val="2"/>
        <scheme val="minor"/>
      </rPr>
      <t>2</t>
    </r>
  </si>
  <si>
    <t>C(=O)([O-])C([N+])C(C)CC</t>
  </si>
  <si>
    <t>L-Leucine</t>
  </si>
  <si>
    <t>C(=O)([O-])C([N+])CC(C)C</t>
  </si>
  <si>
    <t>L-Lysine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</si>
  <si>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15</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2</t>
    </r>
  </si>
  <si>
    <t>C(=O)([O-])C([N+])CCCC[N+]</t>
  </si>
  <si>
    <t>L-Malate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</si>
  <si>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5</t>
    </r>
  </si>
  <si>
    <t>C(=O)([O-])CC(O)C([O-])=O</t>
  </si>
  <si>
    <t>L-Methionine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</si>
  <si>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11</t>
    </r>
    <r>
      <rPr>
        <sz val="11"/>
        <color theme="1"/>
        <rFont val="Calibri"/>
        <family val="2"/>
        <scheme val="minor"/>
      </rPr>
      <t>NO</t>
    </r>
    <r>
      <rPr>
        <vertAlign val="subscript"/>
        <sz val="12"/>
        <color theme="1"/>
        <rFont val="Calibri"/>
        <family val="2"/>
        <scheme val="minor"/>
      </rPr>
      <t>2</t>
    </r>
    <r>
      <rPr>
        <sz val="11"/>
        <color theme="1"/>
        <rFont val="Calibri"/>
        <family val="2"/>
        <scheme val="minor"/>
      </rPr>
      <t>S</t>
    </r>
  </si>
  <si>
    <t>C(=O)([O-])C([N+])CCSC</t>
  </si>
  <si>
    <t>L-Phenylalanine</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</si>
  <si>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11</t>
    </r>
    <r>
      <rPr>
        <sz val="11"/>
        <color theme="1"/>
        <rFont val="Calibri"/>
        <family val="2"/>
        <scheme val="minor"/>
      </rPr>
      <t>NO</t>
    </r>
    <r>
      <rPr>
        <vertAlign val="subscript"/>
        <sz val="12"/>
        <color theme="1"/>
        <rFont val="Calibri"/>
        <family val="2"/>
        <scheme val="minor"/>
      </rPr>
      <t>2</t>
    </r>
  </si>
  <si>
    <t>C(=O)([O-])C([N+])CC1(C=CC=CC=1)</t>
  </si>
  <si>
    <t>L-Proline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</si>
  <si>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9</t>
    </r>
    <r>
      <rPr>
        <sz val="11"/>
        <color theme="1"/>
        <rFont val="Calibri"/>
        <family val="2"/>
        <scheme val="minor"/>
      </rPr>
      <t>NO</t>
    </r>
    <r>
      <rPr>
        <vertAlign val="subscript"/>
        <sz val="12"/>
        <color theme="1"/>
        <rFont val="Calibri"/>
        <family val="2"/>
        <scheme val="minor"/>
      </rPr>
      <t>2</t>
    </r>
  </si>
  <si>
    <t>C(=O)([O-])C1([N+]CCC1)</t>
  </si>
  <si>
    <t>L-Serine</t>
  </si>
  <si>
    <r>
      <t>C</t>
    </r>
    <r>
      <rPr>
        <vertAlign val="subscript"/>
        <sz val="12"/>
        <color theme="1"/>
        <rFont val="Calibri"/>
        <family val="2"/>
        <scheme val="minor"/>
      </rPr>
      <t>3</t>
    </r>
    <r>
      <rPr>
        <sz val="11"/>
        <color theme="1"/>
        <rFont val="Calibri"/>
        <family val="2"/>
        <scheme val="minor"/>
      </rPr>
      <t>H</t>
    </r>
    <r>
      <rPr>
        <vertAlign val="subscript"/>
        <sz val="12"/>
        <color theme="1"/>
        <rFont val="Calibri"/>
        <family val="2"/>
        <scheme val="minor"/>
      </rPr>
      <t>7</t>
    </r>
    <r>
      <rPr>
        <sz val="11"/>
        <color theme="1"/>
        <rFont val="Calibri"/>
        <family val="2"/>
        <scheme val="minor"/>
      </rPr>
      <t>NO</t>
    </r>
    <r>
      <rPr>
        <vertAlign val="subscript"/>
        <sz val="12"/>
        <color theme="1"/>
        <rFont val="Calibri"/>
        <family val="2"/>
        <scheme val="minor"/>
      </rPr>
      <t>3</t>
    </r>
  </si>
  <si>
    <t>C(=O)([O-])C([N+])CO</t>
  </si>
  <si>
    <t>L-Threonine</t>
  </si>
  <si>
    <t>CC(O)C([N+])C(=O)[O-]</t>
  </si>
  <si>
    <t>L-Tryptophan</t>
  </si>
  <si>
    <r>
      <t>C</t>
    </r>
    <r>
      <rPr>
        <vertAlign val="subscript"/>
        <sz val="12"/>
        <color theme="1"/>
        <rFont val="Calibri"/>
        <family val="2"/>
        <scheme val="minor"/>
      </rPr>
      <t>11</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2</t>
    </r>
  </si>
  <si>
    <t>C2(NC1(C=CC=CC=1C(CC([N+])C([O-])=O)=2))</t>
  </si>
  <si>
    <t>L-Tyrosine</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</si>
  <si>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11</t>
    </r>
    <r>
      <rPr>
        <sz val="11"/>
        <color theme="1"/>
        <rFont val="Calibri"/>
        <family val="2"/>
        <scheme val="minor"/>
      </rPr>
      <t>NO</t>
    </r>
    <r>
      <rPr>
        <vertAlign val="subscript"/>
        <sz val="12"/>
        <color theme="1"/>
        <rFont val="Calibri"/>
        <family val="2"/>
        <scheme val="minor"/>
      </rPr>
      <t>3</t>
    </r>
  </si>
  <si>
    <t>C(C(CC1(C=CC(O)=CC=1))[N+])([O-])=O</t>
  </si>
  <si>
    <t>L-Valine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</si>
  <si>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11</t>
    </r>
    <r>
      <rPr>
        <sz val="11"/>
        <color theme="1"/>
        <rFont val="Calibri"/>
        <family val="2"/>
        <scheme val="minor"/>
      </rPr>
      <t>NO</t>
    </r>
    <r>
      <rPr>
        <vertAlign val="subscript"/>
        <sz val="12"/>
        <color theme="1"/>
        <rFont val="Calibri"/>
        <family val="2"/>
        <scheme val="minor"/>
      </rPr>
      <t>2</t>
    </r>
  </si>
  <si>
    <t>CC(C)C([N+])C([O-])=O</t>
  </si>
  <si>
    <t>Mevalonate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</si>
  <si>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11</t>
    </r>
    <r>
      <rPr>
        <sz val="11"/>
        <color theme="1"/>
        <rFont val="Calibri"/>
        <family val="2"/>
        <scheme val="minor"/>
      </rPr>
      <t>O</t>
    </r>
    <r>
      <rPr>
        <vertAlign val="subscript"/>
        <sz val="12"/>
        <color theme="1"/>
        <rFont val="Calibri"/>
        <family val="2"/>
        <scheme val="minor"/>
      </rPr>
      <t>4</t>
    </r>
  </si>
  <si>
    <t>CC(O)(CCO)CC(=O)[O-]</t>
  </si>
  <si>
    <t>N-5-phosphoribosyl-anthranilate</t>
  </si>
  <si>
    <r>
      <t>C</t>
    </r>
    <r>
      <rPr>
        <vertAlign val="subscript"/>
        <sz val="12"/>
        <color theme="1"/>
        <rFont val="Calibri"/>
        <family val="2"/>
        <scheme val="minor"/>
      </rPr>
      <t>12</t>
    </r>
    <r>
      <rPr>
        <sz val="11"/>
        <color theme="1"/>
        <rFont val="Calibri"/>
        <family val="2"/>
        <scheme val="minor"/>
      </rPr>
      <t>H</t>
    </r>
    <r>
      <rPr>
        <vertAlign val="subscript"/>
        <sz val="12"/>
        <color theme="1"/>
        <rFont val="Calibri"/>
        <family val="2"/>
        <scheme val="minor"/>
      </rPr>
      <t>13</t>
    </r>
    <r>
      <rPr>
        <sz val="11"/>
        <color theme="1"/>
        <rFont val="Calibri"/>
        <family val="2"/>
        <scheme val="minor"/>
      </rPr>
      <t>NO</t>
    </r>
    <r>
      <rPr>
        <vertAlign val="subscript"/>
        <sz val="12"/>
        <color theme="1"/>
        <rFont val="Calibri"/>
        <family val="2"/>
        <scheme val="minor"/>
      </rPr>
      <t>9</t>
    </r>
    <r>
      <rPr>
        <sz val="11"/>
        <color theme="1"/>
        <rFont val="Calibri"/>
        <family val="2"/>
        <scheme val="minor"/>
      </rPr>
      <t>P</t>
    </r>
  </si>
  <si>
    <t>C2(C(NC1(C(C(C(O1)COP(=O)([O-])[O-])O)O))=C(C(=O)[O-])C=CC=2)</t>
  </si>
  <si>
    <t>NAD</t>
  </si>
  <si>
    <r>
      <t>C</t>
    </r>
    <r>
      <rPr>
        <vertAlign val="subscript"/>
        <sz val="12"/>
        <color theme="1"/>
        <rFont val="Calibri"/>
        <family val="2"/>
        <scheme val="minor"/>
      </rPr>
      <t>21</t>
    </r>
    <r>
      <rPr>
        <sz val="11"/>
        <color theme="1"/>
        <rFont val="Calibri"/>
        <family val="2"/>
        <scheme val="minor"/>
      </rPr>
      <t>H</t>
    </r>
    <r>
      <rPr>
        <vertAlign val="subscript"/>
        <sz val="12"/>
        <color theme="1"/>
        <rFont val="Calibri"/>
        <family val="2"/>
        <scheme val="minor"/>
      </rPr>
      <t>26</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14</t>
    </r>
    <r>
      <rPr>
        <sz val="11"/>
        <color theme="1"/>
        <rFont val="Calibri"/>
        <family val="2"/>
        <scheme val="minor"/>
      </rPr>
      <t>P</t>
    </r>
    <r>
      <rPr>
        <vertAlign val="subscript"/>
        <sz val="12"/>
        <color theme="1"/>
        <rFont val="Calibri"/>
        <family val="2"/>
        <scheme val="minor"/>
      </rPr>
      <t>2</t>
    </r>
  </si>
  <si>
    <t>C1(N=C(N)C2(N=CN(C(N=1)=2)C5(OC(COP(=O)([O-])OP(=O)([O-])OCC3(OC(C(O)C(O)3)[N+]4(C=CC=C(C=4)C(N)=O)))C(O)C(O)5)))</t>
  </si>
  <si>
    <t>NADH</t>
  </si>
  <si>
    <r>
      <t>C</t>
    </r>
    <r>
      <rPr>
        <vertAlign val="subscript"/>
        <sz val="12"/>
        <color theme="1"/>
        <rFont val="Calibri"/>
        <family val="2"/>
        <scheme val="minor"/>
      </rPr>
      <t>21</t>
    </r>
    <r>
      <rPr>
        <sz val="11"/>
        <color theme="1"/>
        <rFont val="Calibri"/>
        <family val="2"/>
        <scheme val="minor"/>
      </rPr>
      <t>H</t>
    </r>
    <r>
      <rPr>
        <vertAlign val="subscript"/>
        <sz val="12"/>
        <color theme="1"/>
        <rFont val="Calibri"/>
        <family val="2"/>
        <scheme val="minor"/>
      </rPr>
      <t>27</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14</t>
    </r>
    <r>
      <rPr>
        <sz val="11"/>
        <color theme="1"/>
        <rFont val="Calibri"/>
        <family val="2"/>
        <scheme val="minor"/>
      </rPr>
      <t>P</t>
    </r>
    <r>
      <rPr>
        <vertAlign val="subscript"/>
        <sz val="12"/>
        <color theme="1"/>
        <rFont val="Calibri"/>
        <family val="2"/>
        <scheme val="minor"/>
      </rPr>
      <t>2</t>
    </r>
  </si>
  <si>
    <t>C1(N=C(N)C2(N=CN(C(N=1)=2)C5(OC(COP(=O)([O-])OP(=O)([O-])OCC3(OC(C(O)C(O)3)N4(C=CCC(=C4)C(N)=O)))C(O)C(O)5)))</t>
  </si>
  <si>
    <t>NADP</t>
  </si>
  <si>
    <r>
      <t>C</t>
    </r>
    <r>
      <rPr>
        <vertAlign val="subscript"/>
        <sz val="12"/>
        <color theme="1"/>
        <rFont val="Calibri"/>
        <family val="2"/>
        <scheme val="minor"/>
      </rPr>
      <t>21</t>
    </r>
    <r>
      <rPr>
        <sz val="11"/>
        <color theme="1"/>
        <rFont val="Calibri"/>
        <family val="2"/>
        <scheme val="minor"/>
      </rPr>
      <t>H</t>
    </r>
    <r>
      <rPr>
        <vertAlign val="subscript"/>
        <sz val="12"/>
        <color theme="1"/>
        <rFont val="Calibri"/>
        <family val="2"/>
        <scheme val="minor"/>
      </rPr>
      <t>25</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17</t>
    </r>
    <r>
      <rPr>
        <sz val="11"/>
        <color theme="1"/>
        <rFont val="Calibri"/>
        <family val="2"/>
        <scheme val="minor"/>
      </rPr>
      <t>P</t>
    </r>
    <r>
      <rPr>
        <vertAlign val="subscript"/>
        <sz val="12"/>
        <color theme="1"/>
        <rFont val="Calibri"/>
        <family val="2"/>
        <scheme val="minor"/>
      </rPr>
      <t>3</t>
    </r>
  </si>
  <si>
    <t>C5(N(C1(C(C(C(O1)COP(OP(=O)([O-])OCC2(C(C(C(O2)[N+]3(=CC(=CC=C3)C(=O)N))O)O))([O-])=O)O)OP([O-])([O-])=O))C4(=C(C(=NC=N4)N)N=5))</t>
  </si>
  <si>
    <t>NADPH</t>
  </si>
  <si>
    <r>
      <t>C</t>
    </r>
    <r>
      <rPr>
        <vertAlign val="subscript"/>
        <sz val="12"/>
        <color theme="1"/>
        <rFont val="Calibri"/>
        <family val="2"/>
        <scheme val="minor"/>
      </rPr>
      <t>21</t>
    </r>
    <r>
      <rPr>
        <sz val="11"/>
        <color theme="1"/>
        <rFont val="Calibri"/>
        <family val="2"/>
        <scheme val="minor"/>
      </rPr>
      <t>H</t>
    </r>
    <r>
      <rPr>
        <vertAlign val="subscript"/>
        <sz val="12"/>
        <color theme="1"/>
        <rFont val="Calibri"/>
        <family val="2"/>
        <scheme val="minor"/>
      </rPr>
      <t>26</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17</t>
    </r>
    <r>
      <rPr>
        <sz val="11"/>
        <color theme="1"/>
        <rFont val="Calibri"/>
        <family val="2"/>
        <scheme val="minor"/>
      </rPr>
      <t>P</t>
    </r>
    <r>
      <rPr>
        <vertAlign val="subscript"/>
        <sz val="12"/>
        <color theme="1"/>
        <rFont val="Calibri"/>
        <family val="2"/>
        <scheme val="minor"/>
      </rPr>
      <t>3</t>
    </r>
  </si>
  <si>
    <t>C5(N(C1(C(C(C(O1)COP(OP(=O)([O-])OCC2(C(C(C(O2)N3(C=C(CC=C3)C(=O)N))O)O))([O-])=O)O)OP([O-])([O-])=O))C4(=C(C(=NC=N4)N)N=5))</t>
  </si>
  <si>
    <t>N-Carbamoyl-L-aspartate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</si>
  <si>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6</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5</t>
    </r>
  </si>
  <si>
    <t>C(CC(C(=O)[O-])NC(=O)N)(=O)[O-]</t>
  </si>
  <si>
    <t>N-Formyl-GAR</t>
  </si>
  <si>
    <r>
      <t>C</t>
    </r>
    <r>
      <rPr>
        <vertAlign val="subscript"/>
        <sz val="12"/>
        <color theme="1"/>
        <rFont val="Calibri"/>
        <family val="2"/>
        <scheme val="minor"/>
      </rPr>
      <t>8</t>
    </r>
    <r>
      <rPr>
        <sz val="11"/>
        <color theme="1"/>
        <rFont val="Calibri"/>
        <family val="2"/>
        <scheme val="minor"/>
      </rPr>
      <t>H</t>
    </r>
    <r>
      <rPr>
        <vertAlign val="subscript"/>
        <sz val="12"/>
        <color theme="1"/>
        <rFont val="Calibri"/>
        <family val="2"/>
        <scheme val="minor"/>
      </rPr>
      <t>13</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9</t>
    </r>
    <r>
      <rPr>
        <sz val="11"/>
        <color theme="1"/>
        <rFont val="Calibri"/>
        <family val="2"/>
        <scheme val="minor"/>
      </rPr>
      <t>P</t>
    </r>
  </si>
  <si>
    <t>C(=O)NCC(NC1(C(C(C(COP([O-])(=O)[O-])O1)O)O))=O</t>
  </si>
  <si>
    <t>NH3</t>
  </si>
  <si>
    <r>
      <t>H</t>
    </r>
    <r>
      <rPr>
        <vertAlign val="subscript"/>
        <sz val="12"/>
        <color theme="1"/>
        <rFont val="Calibri"/>
        <family val="2"/>
        <scheme val="minor"/>
      </rPr>
      <t>3</t>
    </r>
    <r>
      <rPr>
        <sz val="11"/>
        <color theme="1"/>
        <rFont val="Calibri"/>
        <family val="2"/>
        <scheme val="minor"/>
      </rPr>
      <t>N</t>
    </r>
  </si>
  <si>
    <t>[NH3]</t>
  </si>
  <si>
    <t>O2</t>
  </si>
  <si>
    <r>
      <t>O</t>
    </r>
    <r>
      <rPr>
        <vertAlign val="subscript"/>
        <sz val="12"/>
        <color theme="1"/>
        <rFont val="Calibri"/>
        <family val="2"/>
        <scheme val="minor"/>
      </rPr>
      <t>2</t>
    </r>
  </si>
  <si>
    <t>O=O</t>
  </si>
  <si>
    <t>O-Acetyl-L-serine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</si>
  <si>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9</t>
    </r>
    <r>
      <rPr>
        <sz val="11"/>
        <color theme="1"/>
        <rFont val="Calibri"/>
        <family val="2"/>
        <scheme val="minor"/>
      </rPr>
      <t>NO</t>
    </r>
    <r>
      <rPr>
        <vertAlign val="subscript"/>
        <sz val="12"/>
        <color theme="1"/>
        <rFont val="Calibri"/>
        <family val="2"/>
        <scheme val="minor"/>
      </rPr>
      <t>4</t>
    </r>
  </si>
  <si>
    <t>CC(OCC([N+])C(=O)[O-])=O</t>
  </si>
  <si>
    <t>O-Phospho-L-homoserine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</si>
  <si>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8</t>
    </r>
    <r>
      <rPr>
        <sz val="11"/>
        <color theme="1"/>
        <rFont val="Calibri"/>
        <family val="2"/>
        <scheme val="minor"/>
      </rPr>
      <t>NO</t>
    </r>
    <r>
      <rPr>
        <vertAlign val="subscript"/>
        <sz val="12"/>
        <color theme="1"/>
        <rFont val="Calibri"/>
        <family val="2"/>
        <scheme val="minor"/>
      </rPr>
      <t>6</t>
    </r>
    <r>
      <rPr>
        <sz val="11"/>
        <color theme="1"/>
        <rFont val="Calibri"/>
        <family val="2"/>
        <scheme val="minor"/>
      </rPr>
      <t>P</t>
    </r>
  </si>
  <si>
    <t>C(OP([O-])(=O)[O-])CC([N+])C(=O)[O-]</t>
  </si>
  <si>
    <t>Ornithine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</si>
  <si>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13</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2</t>
    </r>
  </si>
  <si>
    <t>C([N+])CCC([N+])C(=O)[O-]</t>
  </si>
  <si>
    <t>Orotate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</si>
  <si>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3</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4</t>
    </r>
  </si>
  <si>
    <t>C([O-])(=O)C1(=CC(=O)NC(N1)=O)</t>
  </si>
  <si>
    <t>Orotidylic-acid</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</si>
  <si>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10</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11</t>
    </r>
    <r>
      <rPr>
        <sz val="11"/>
        <color theme="1"/>
        <rFont val="Calibri"/>
        <family val="2"/>
        <scheme val="minor"/>
      </rPr>
      <t>P</t>
    </r>
  </si>
  <si>
    <t>C1(=C(C(=O)[O-])N(C(NC(=O)1)=O)C2(C(O)C(C(COP([O-])([O-])=O)O2)O))</t>
  </si>
  <si>
    <t>Oxaloacetate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</si>
  <si>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5</t>
    </r>
  </si>
  <si>
    <t>C(C([O-])=O)C(=O)C([O-])=O</t>
  </si>
  <si>
    <t>Phenylpyruvate</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</si>
  <si>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3</t>
    </r>
  </si>
  <si>
    <t>C(=O)([O-])C(CC1(=CC=CC=C1))=O</t>
  </si>
  <si>
    <t>Phosphate</t>
  </si>
  <si>
    <r>
      <t>HO</t>
    </r>
    <r>
      <rPr>
        <vertAlign val="subscript"/>
        <sz val="12"/>
        <color theme="1"/>
        <rFont val="Calibri"/>
        <family val="2"/>
        <scheme val="minor"/>
      </rPr>
      <t>4</t>
    </r>
    <r>
      <rPr>
        <sz val="11"/>
        <color theme="1"/>
        <rFont val="Calibri"/>
        <family val="2"/>
        <scheme val="minor"/>
      </rPr>
      <t>P</t>
    </r>
  </si>
  <si>
    <t>P([O-])([O-])(O)=O</t>
  </si>
  <si>
    <t>Phosphoenolpyruvate</t>
  </si>
  <si>
    <r>
      <t>C</t>
    </r>
    <r>
      <rPr>
        <vertAlign val="subscript"/>
        <sz val="12"/>
        <color theme="1"/>
        <rFont val="Calibri"/>
        <family val="2"/>
        <scheme val="minor"/>
      </rPr>
      <t>3</t>
    </r>
    <r>
      <rPr>
        <sz val="11"/>
        <color theme="1"/>
        <rFont val="Calibri"/>
        <family val="2"/>
        <scheme val="minor"/>
      </rPr>
      <t>H</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6</t>
    </r>
    <r>
      <rPr>
        <sz val="11"/>
        <color theme="1"/>
        <rFont val="Calibri"/>
        <family val="2"/>
        <scheme val="minor"/>
      </rPr>
      <t>P</t>
    </r>
  </si>
  <si>
    <t>C=C(OP([O-])([O-])=O)C([O-])=O</t>
  </si>
  <si>
    <t>Phosphoribosyl-AMP</t>
  </si>
  <si>
    <r>
      <t>C</t>
    </r>
    <r>
      <rPr>
        <vertAlign val="subscript"/>
        <sz val="12"/>
        <color theme="1"/>
        <rFont val="Calibri"/>
        <family val="2"/>
        <scheme val="minor"/>
      </rPr>
      <t>15</t>
    </r>
    <r>
      <rPr>
        <sz val="11"/>
        <color theme="1"/>
        <rFont val="Calibri"/>
        <family val="2"/>
        <scheme val="minor"/>
      </rPr>
      <t>H</t>
    </r>
    <r>
      <rPr>
        <vertAlign val="subscript"/>
        <sz val="12"/>
        <color theme="1"/>
        <rFont val="Calibri"/>
        <family val="2"/>
        <scheme val="minor"/>
      </rPr>
      <t>19</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14</t>
    </r>
    <r>
      <rPr>
        <sz val="11"/>
        <color theme="1"/>
        <rFont val="Calibri"/>
        <family val="2"/>
        <scheme val="minor"/>
      </rPr>
      <t>P</t>
    </r>
    <r>
      <rPr>
        <vertAlign val="subscript"/>
        <sz val="12"/>
        <color theme="1"/>
        <rFont val="Calibri"/>
        <family val="2"/>
        <scheme val="minor"/>
      </rPr>
      <t>2</t>
    </r>
  </si>
  <si>
    <t>C4(N(C1(C(C(C(O1)COP([O-])([O-])=O)O)O))C2(=C(C(N(C=N2)C3(OC(C(C3O)O)COP([O-])([O-])=O))=N)N=4))</t>
  </si>
  <si>
    <t>Phosphoribosyl-ATP</t>
  </si>
  <si>
    <r>
      <t>C</t>
    </r>
    <r>
      <rPr>
        <vertAlign val="subscript"/>
        <sz val="12"/>
        <color theme="1"/>
        <rFont val="Calibri"/>
        <family val="2"/>
        <scheme val="minor"/>
      </rPr>
      <t>15</t>
    </r>
    <r>
      <rPr>
        <sz val="11"/>
        <color theme="1"/>
        <rFont val="Calibri"/>
        <family val="2"/>
        <scheme val="minor"/>
      </rPr>
      <t>H</t>
    </r>
    <r>
      <rPr>
        <vertAlign val="subscript"/>
        <sz val="12"/>
        <color theme="1"/>
        <rFont val="Calibri"/>
        <family val="2"/>
        <scheme val="minor"/>
      </rPr>
      <t>19</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20</t>
    </r>
    <r>
      <rPr>
        <sz val="11"/>
        <color theme="1"/>
        <rFont val="Calibri"/>
        <family val="2"/>
        <scheme val="minor"/>
      </rPr>
      <t>P</t>
    </r>
    <r>
      <rPr>
        <vertAlign val="subscript"/>
        <sz val="12"/>
        <color theme="1"/>
        <rFont val="Calibri"/>
        <family val="2"/>
        <scheme val="minor"/>
      </rPr>
      <t>4</t>
    </r>
  </si>
  <si>
    <t>C4(N(C1(C(C(C(O1)COP(OP(=O)([O-])OP(=O)([O-])[O-])([O-])=O)O)O))C2(=C(C(N(C=N2)C3(OC(C(C3O)O)COP([O-])([O-])=O))=N)N=4))</t>
  </si>
  <si>
    <t>phosphoribosylformiminoaicar-phosphate</t>
  </si>
  <si>
    <r>
      <t>C</t>
    </r>
    <r>
      <rPr>
        <vertAlign val="subscript"/>
        <sz val="12"/>
        <color theme="1"/>
        <rFont val="Calibri"/>
        <family val="2"/>
        <scheme val="minor"/>
      </rPr>
      <t>15</t>
    </r>
    <r>
      <rPr>
        <sz val="11"/>
        <color theme="1"/>
        <rFont val="Calibri"/>
        <family val="2"/>
        <scheme val="minor"/>
      </rPr>
      <t>H</t>
    </r>
    <r>
      <rPr>
        <vertAlign val="subscript"/>
        <sz val="12"/>
        <color theme="1"/>
        <rFont val="Calibri"/>
        <family val="2"/>
        <scheme val="minor"/>
      </rPr>
      <t>21</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15</t>
    </r>
    <r>
      <rPr>
        <sz val="11"/>
        <color theme="1"/>
        <rFont val="Calibri"/>
        <family val="2"/>
        <scheme val="minor"/>
      </rPr>
      <t>P</t>
    </r>
    <r>
      <rPr>
        <vertAlign val="subscript"/>
        <sz val="12"/>
        <color theme="1"/>
        <rFont val="Calibri"/>
        <family val="2"/>
        <scheme val="minor"/>
      </rPr>
      <t>2</t>
    </r>
  </si>
  <si>
    <t>C(NC1(OC(COP(=O)([O-])[O-])C(O)C(O)1))=NC3(=C(C(N)=O)N=CN(C2(OC(COP(=O)([O-])[O-])C(O)C(O)2))3)</t>
  </si>
  <si>
    <t>phosphoribulosylformimino-AICAR-phosphate</t>
  </si>
  <si>
    <t>C1(C(O)C(C(COP(=O)([O-])[O-])O1)O)N2(C=NC(C(=O)N)=C(NC=NCC(=O)C(O)C(O)COP(=O)([O-])[O-])2)</t>
  </si>
  <si>
    <t>p-hydroxyphenylpyruvate</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</si>
  <si>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4</t>
    </r>
  </si>
  <si>
    <t>PPi</t>
  </si>
  <si>
    <r>
      <t>HO</t>
    </r>
    <r>
      <rPr>
        <vertAlign val="subscript"/>
        <sz val="12"/>
        <color theme="1"/>
        <rFont val="Calibri"/>
        <family val="2"/>
        <scheme val="minor"/>
      </rPr>
      <t>7</t>
    </r>
    <r>
      <rPr>
        <sz val="11"/>
        <color theme="1"/>
        <rFont val="Calibri"/>
        <family val="2"/>
        <scheme val="minor"/>
      </rPr>
      <t>P</t>
    </r>
    <r>
      <rPr>
        <vertAlign val="subscript"/>
        <sz val="12"/>
        <color theme="1"/>
        <rFont val="Calibri"/>
        <family val="2"/>
        <scheme val="minor"/>
      </rPr>
      <t>2</t>
    </r>
  </si>
  <si>
    <t>O(P([O-])([O-])=O)P(=O)(O)[O-]</t>
  </si>
  <si>
    <t>Prephenate</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</si>
  <si>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8</t>
    </r>
    <r>
      <rPr>
        <sz val="11"/>
        <color theme="1"/>
        <rFont val="Calibri"/>
        <family val="2"/>
        <scheme val="minor"/>
      </rPr>
      <t>O</t>
    </r>
    <r>
      <rPr>
        <vertAlign val="subscript"/>
        <sz val="12"/>
        <color theme="1"/>
        <rFont val="Calibri"/>
        <family val="2"/>
        <scheme val="minor"/>
      </rPr>
      <t>6</t>
    </r>
  </si>
  <si>
    <t>C(=O)([O-])C1(CC(=O)C([O-])=O)(C=CC(O)C=C1)</t>
  </si>
  <si>
    <t>Proton</t>
  </si>
  <si>
    <t>H+</t>
  </si>
  <si>
    <t>[H+]</t>
  </si>
  <si>
    <t>proton_out</t>
  </si>
  <si>
    <t>PRPP</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</si>
  <si>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8</t>
    </r>
    <r>
      <rPr>
        <sz val="11"/>
        <color theme="1"/>
        <rFont val="Calibri"/>
        <family val="2"/>
        <scheme val="minor"/>
      </rPr>
      <t>O</t>
    </r>
    <r>
      <rPr>
        <vertAlign val="subscript"/>
        <sz val="12"/>
        <color theme="1"/>
        <rFont val="Calibri"/>
        <family val="2"/>
        <scheme val="minor"/>
      </rPr>
      <t>14</t>
    </r>
    <r>
      <rPr>
        <sz val="11"/>
        <color theme="1"/>
        <rFont val="Calibri"/>
        <family val="2"/>
        <scheme val="minor"/>
      </rPr>
      <t>P</t>
    </r>
    <r>
      <rPr>
        <vertAlign val="subscript"/>
        <sz val="12"/>
        <color theme="1"/>
        <rFont val="Calibri"/>
        <family val="2"/>
        <scheme val="minor"/>
      </rPr>
      <t>3</t>
    </r>
  </si>
  <si>
    <t>C(OP(=O)([O-])[O-])C1(OC(OP(=O)([O-])OP(=O)([O-])[O-])C(O)C(O)1)</t>
  </si>
  <si>
    <t>Pyruvate</t>
  </si>
  <si>
    <r>
      <t>C</t>
    </r>
    <r>
      <rPr>
        <vertAlign val="subscript"/>
        <sz val="12"/>
        <color theme="1"/>
        <rFont val="Calibri"/>
        <family val="2"/>
        <scheme val="minor"/>
      </rPr>
      <t>3</t>
    </r>
    <r>
      <rPr>
        <sz val="11"/>
        <color theme="1"/>
        <rFont val="Calibri"/>
        <family val="2"/>
        <scheme val="minor"/>
      </rPr>
      <t>H</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3</t>
    </r>
  </si>
  <si>
    <t>CC(=O)C(=O)[O-]</t>
  </si>
  <si>
    <t>ribose-5-phosphate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</si>
  <si>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8</t>
    </r>
    <r>
      <rPr>
        <sz val="11"/>
        <color theme="1"/>
        <rFont val="Calibri"/>
        <family val="2"/>
        <scheme val="minor"/>
      </rPr>
      <t>P</t>
    </r>
  </si>
  <si>
    <t>C(OP([O-])(=O)[O-])C1(C(O)C(O)C(O)O1)</t>
  </si>
  <si>
    <t>rRNA</t>
  </si>
  <si>
    <t>SAICAR</t>
  </si>
  <si>
    <r>
      <t>C</t>
    </r>
    <r>
      <rPr>
        <vertAlign val="subscript"/>
        <sz val="12"/>
        <color theme="1"/>
        <rFont val="Calibri"/>
        <family val="2"/>
        <scheme val="minor"/>
      </rPr>
      <t>13</t>
    </r>
    <r>
      <rPr>
        <sz val="11"/>
        <color theme="1"/>
        <rFont val="Calibri"/>
        <family val="2"/>
        <scheme val="minor"/>
      </rPr>
      <t>H</t>
    </r>
    <r>
      <rPr>
        <vertAlign val="subscript"/>
        <sz val="12"/>
        <color theme="1"/>
        <rFont val="Calibri"/>
        <family val="2"/>
        <scheme val="minor"/>
      </rPr>
      <t>15</t>
    </r>
    <r>
      <rPr>
        <sz val="11"/>
        <color theme="1"/>
        <rFont val="Calibri"/>
        <family val="2"/>
        <scheme val="minor"/>
      </rPr>
      <t>N</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12</t>
    </r>
    <r>
      <rPr>
        <sz val="11"/>
        <color theme="1"/>
        <rFont val="Calibri"/>
        <family val="2"/>
        <scheme val="minor"/>
      </rPr>
      <t>P</t>
    </r>
  </si>
  <si>
    <t>C(OP([O-])([O-])=O)C2(C(O)C(O)C(N1(C(N)=C(C(=O)NC(C([O-])=O)CC([O-])=O)N=C1))O2)</t>
  </si>
  <si>
    <t>S-Dihydroorotate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</si>
  <si>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5</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4</t>
    </r>
  </si>
  <si>
    <t>C1(C(=O)NC(=O)NC(C(=O)[O-])1)</t>
  </si>
  <si>
    <t>sedoheptulose-1_7-bisphosphate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</si>
  <si>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12</t>
    </r>
    <r>
      <rPr>
        <sz val="11"/>
        <color theme="1"/>
        <rFont val="Calibri"/>
        <family val="2"/>
        <scheme val="minor"/>
      </rPr>
      <t>O</t>
    </r>
    <r>
      <rPr>
        <vertAlign val="subscript"/>
        <sz val="12"/>
        <color theme="1"/>
        <rFont val="Calibri"/>
        <family val="2"/>
        <scheme val="minor"/>
      </rPr>
      <t>13</t>
    </r>
    <r>
      <rPr>
        <sz val="11"/>
        <color theme="1"/>
        <rFont val="Calibri"/>
        <family val="2"/>
        <scheme val="minor"/>
      </rPr>
      <t>P</t>
    </r>
    <r>
      <rPr>
        <vertAlign val="subscript"/>
        <sz val="12"/>
        <color theme="1"/>
        <rFont val="Calibri"/>
        <family val="2"/>
        <scheme val="minor"/>
      </rPr>
      <t>2</t>
    </r>
  </si>
  <si>
    <t>C(C(C(C(C(O)C(O)COP([O-])([O-])=O)O)O)=O)OP([O-])(=O)[O-]</t>
  </si>
  <si>
    <t>Sedoheptulose7-phosphate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</si>
  <si>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13</t>
    </r>
    <r>
      <rPr>
        <sz val="11"/>
        <color theme="1"/>
        <rFont val="Calibri"/>
        <family val="2"/>
        <scheme val="minor"/>
      </rPr>
      <t>O</t>
    </r>
    <r>
      <rPr>
        <vertAlign val="subscript"/>
        <sz val="12"/>
        <color theme="1"/>
        <rFont val="Calibri"/>
        <family val="2"/>
        <scheme val="minor"/>
      </rPr>
      <t>10</t>
    </r>
    <r>
      <rPr>
        <sz val="11"/>
        <color theme="1"/>
        <rFont val="Calibri"/>
        <family val="2"/>
        <scheme val="minor"/>
      </rPr>
      <t>P</t>
    </r>
  </si>
  <si>
    <t>C(O)C(C(O)C(C(O)C(COP(=O)([O-])[O-])O)O)=O</t>
  </si>
  <si>
    <t>Shikimate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</si>
  <si>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5</t>
    </r>
  </si>
  <si>
    <t>C1(CC(C(O)C(O)C=1)O)(C(=O)[O-])</t>
  </si>
  <si>
    <t>sn-glycerol-1-P</t>
  </si>
  <si>
    <r>
      <t>C</t>
    </r>
    <r>
      <rPr>
        <vertAlign val="subscript"/>
        <sz val="12"/>
        <color theme="1"/>
        <rFont val="Calibri"/>
        <family val="2"/>
        <scheme val="minor"/>
      </rPr>
      <t>3</t>
    </r>
    <r>
      <rPr>
        <sz val="11"/>
        <color theme="1"/>
        <rFont val="Calibri"/>
        <family val="2"/>
        <scheme val="minor"/>
      </rPr>
      <t>H</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6</t>
    </r>
    <r>
      <rPr>
        <sz val="11"/>
        <color theme="1"/>
        <rFont val="Calibri"/>
        <family val="2"/>
        <scheme val="minor"/>
      </rPr>
      <t>P</t>
    </r>
  </si>
  <si>
    <t>C(OP(=O)([O-])[O-])C(O)CO</t>
  </si>
  <si>
    <t>Succinate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</si>
  <si>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4</t>
    </r>
  </si>
  <si>
    <t>C(C([O-])=O)CC([O-])=O</t>
  </si>
  <si>
    <t>Succinyl-CoA</t>
  </si>
  <si>
    <r>
      <t>C</t>
    </r>
    <r>
      <rPr>
        <vertAlign val="subscript"/>
        <sz val="12"/>
        <color theme="1"/>
        <rFont val="Calibri"/>
        <family val="2"/>
        <scheme val="minor"/>
      </rPr>
      <t>25</t>
    </r>
    <r>
      <rPr>
        <sz val="11"/>
        <color theme="1"/>
        <rFont val="Calibri"/>
        <family val="2"/>
        <scheme val="minor"/>
      </rPr>
      <t>H</t>
    </r>
    <r>
      <rPr>
        <vertAlign val="subscript"/>
        <sz val="12"/>
        <color theme="1"/>
        <rFont val="Calibri"/>
        <family val="2"/>
        <scheme val="minor"/>
      </rPr>
      <t>35</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19</t>
    </r>
    <r>
      <rPr>
        <sz val="11"/>
        <color theme="1"/>
        <rFont val="Calibri"/>
        <family val="2"/>
        <scheme val="minor"/>
      </rPr>
      <t>P</t>
    </r>
    <r>
      <rPr>
        <vertAlign val="subscript"/>
        <sz val="12"/>
        <color theme="1"/>
        <rFont val="Calibri"/>
        <family val="2"/>
        <scheme val="minor"/>
      </rPr>
      <t>3</t>
    </r>
    <r>
      <rPr>
        <sz val="11"/>
        <color theme="1"/>
        <rFont val="Calibri"/>
        <family val="2"/>
        <scheme val="minor"/>
      </rPr>
      <t>S</t>
    </r>
  </si>
  <si>
    <t>CC(COP(=O)([O-])OP(=O)([O-])OCC3(C(C(C(N2(C=NC1(C(=NC=NC=12)N)))O3)O)OP([O-])([O-])=O))(C)C(C(NCCC(=O)NCCSC(CCC(=O)[O-])=O)=O)O</t>
  </si>
  <si>
    <t>tetrahydrofolate_B9</t>
  </si>
  <si>
    <r>
      <t>C</t>
    </r>
    <r>
      <rPr>
        <vertAlign val="subscript"/>
        <sz val="12"/>
        <color theme="1"/>
        <rFont val="Calibri"/>
        <family val="2"/>
        <scheme val="minor"/>
      </rPr>
      <t>19</t>
    </r>
    <r>
      <rPr>
        <sz val="11"/>
        <color theme="1"/>
        <rFont val="Calibri"/>
        <family val="2"/>
        <scheme val="minor"/>
      </rPr>
      <t>H</t>
    </r>
    <r>
      <rPr>
        <vertAlign val="subscript"/>
        <sz val="12"/>
        <color theme="1"/>
        <rFont val="Calibri"/>
        <family val="2"/>
        <scheme val="minor"/>
      </rPr>
      <t>21</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6</t>
    </r>
  </si>
  <si>
    <t>C1(NC3(N=C(N)NC(=O)C(NC1CNC2(=CC=C(C=C2)C(=O)NC(CCC(=O)[O-])C(=O)[O-]))=3))</t>
  </si>
  <si>
    <t>thioredoxin_ox</t>
  </si>
  <si>
    <t>C1(=O)(NC([R1])C(=O)NC([R2])C(=O)NC(CSSCC1N[a thioredoxin])C(=O)N[a thioredoxin])</t>
  </si>
  <si>
    <t>thioredoxin_red</t>
  </si>
  <si>
    <t>C(=O)(NC([R1])C(=O)NC([R2])C(=O)NC(CS)C(=O)N[a thioredoxin])C(CS)N[a thioredoxin]</t>
  </si>
  <si>
    <t>TPP</t>
  </si>
  <si>
    <r>
      <t>C</t>
    </r>
    <r>
      <rPr>
        <vertAlign val="subscript"/>
        <sz val="12"/>
        <color theme="1"/>
        <rFont val="Calibri"/>
        <family val="2"/>
        <scheme val="minor"/>
      </rPr>
      <t>12</t>
    </r>
    <r>
      <rPr>
        <sz val="11"/>
        <color theme="1"/>
        <rFont val="Calibri"/>
        <family val="2"/>
        <scheme val="minor"/>
      </rPr>
      <t>H</t>
    </r>
    <r>
      <rPr>
        <vertAlign val="subscript"/>
        <sz val="12"/>
        <color theme="1"/>
        <rFont val="Calibri"/>
        <family val="2"/>
        <scheme val="minor"/>
      </rPr>
      <t>16</t>
    </r>
    <r>
      <rPr>
        <sz val="11"/>
        <color theme="1"/>
        <rFont val="Calibri"/>
        <family val="2"/>
        <scheme val="minor"/>
      </rPr>
      <t>N</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7</t>
    </r>
    <r>
      <rPr>
        <sz val="11"/>
        <color theme="1"/>
        <rFont val="Calibri"/>
        <family val="2"/>
        <scheme val="minor"/>
      </rPr>
      <t>P</t>
    </r>
    <r>
      <rPr>
        <vertAlign val="subscript"/>
        <sz val="12"/>
        <color theme="1"/>
        <rFont val="Calibri"/>
        <family val="2"/>
        <scheme val="minor"/>
      </rPr>
      <t>2</t>
    </r>
    <r>
      <rPr>
        <sz val="11"/>
        <color theme="1"/>
        <rFont val="Calibri"/>
        <family val="2"/>
        <scheme val="minor"/>
      </rPr>
      <t>S</t>
    </r>
  </si>
  <si>
    <t>C([N+]1(C(=C(CCOP([O-])(=O)OP([O-])([O-])=O)SC=1)C))C2(=C(N)N=C(N=C2)C)</t>
  </si>
  <si>
    <t>UDP</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</si>
  <si>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11</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12</t>
    </r>
    <r>
      <rPr>
        <sz val="11"/>
        <color theme="1"/>
        <rFont val="Calibri"/>
        <family val="2"/>
        <scheme val="minor"/>
      </rPr>
      <t>P</t>
    </r>
    <r>
      <rPr>
        <vertAlign val="subscript"/>
        <sz val="12"/>
        <color theme="1"/>
        <rFont val="Calibri"/>
        <family val="2"/>
        <scheme val="minor"/>
      </rPr>
      <t>2</t>
    </r>
  </si>
  <si>
    <t>C(OP(=O)([O-])OP(=O)([O-])[O-])C1(OC(C(O)C(O)1)N2(C=CC(=O)NC(=O)2))</t>
  </si>
  <si>
    <t>UMP</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</si>
  <si>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11</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9</t>
    </r>
    <r>
      <rPr>
        <sz val="11"/>
        <color theme="1"/>
        <rFont val="Calibri"/>
        <family val="2"/>
        <scheme val="minor"/>
      </rPr>
      <t>P</t>
    </r>
  </si>
  <si>
    <t>C(OP(=O)([O-])[O-])C1(OC(C(O)C(O)1)N2(C=CC(=O)NC(=O)2))</t>
  </si>
  <si>
    <t>UTP</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</si>
  <si>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11</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15</t>
    </r>
    <r>
      <rPr>
        <sz val="11"/>
        <color theme="1"/>
        <rFont val="Calibri"/>
        <family val="2"/>
        <scheme val="minor"/>
      </rPr>
      <t>P</t>
    </r>
    <r>
      <rPr>
        <vertAlign val="subscript"/>
        <sz val="12"/>
        <color theme="1"/>
        <rFont val="Calibri"/>
        <family val="2"/>
        <scheme val="minor"/>
      </rPr>
      <t>3</t>
    </r>
  </si>
  <si>
    <t>C(OP(=O)([O-])OP(=O)([O-])OP(=O)([O-])[O-])C1(OC(C(O)C(O)1)N2(C=CC(=O)NC(=O)2))</t>
  </si>
  <si>
    <t>XMP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</si>
  <si>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11</t>
    </r>
    <r>
      <rPr>
        <sz val="11"/>
        <color theme="1"/>
        <rFont val="Calibri"/>
        <family val="2"/>
        <scheme val="minor"/>
      </rPr>
      <t>N</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9</t>
    </r>
    <r>
      <rPr>
        <sz val="11"/>
        <color theme="1"/>
        <rFont val="Calibri"/>
        <family val="2"/>
        <scheme val="minor"/>
      </rPr>
      <t>P</t>
    </r>
  </si>
  <si>
    <t>C2(=NC1(C(=O)NC(=O)NC=1N2C3(OC(COP(=O)([O-])[O-])C(O)C(O)3)))</t>
  </si>
  <si>
    <t>kg_biomass</t>
  </si>
  <si>
    <t>Maintenance_energy</t>
  </si>
  <si>
    <t>Phosphate_out</t>
  </si>
  <si>
    <r>
      <t>CO</t>
    </r>
    <r>
      <rPr>
        <vertAlign val="subscript"/>
        <sz val="12"/>
        <color theme="1"/>
        <rFont val="Calibri"/>
        <family val="2"/>
        <scheme val="minor"/>
      </rPr>
      <t>2</t>
    </r>
  </si>
  <si>
    <t>C(=O)=O</t>
  </si>
  <si>
    <t>NH3_ext</t>
  </si>
  <si>
    <r>
      <t>CH</t>
    </r>
    <r>
      <rPr>
        <vertAlign val="subscript"/>
        <sz val="12"/>
        <color theme="1"/>
        <rFont val="Calibri"/>
        <family val="2"/>
        <scheme val="minor"/>
      </rPr>
      <t>2</t>
    </r>
    <r>
      <rPr>
        <sz val="11"/>
        <color theme="1"/>
        <rFont val="Calibri"/>
        <family val="2"/>
        <scheme val="minor"/>
      </rPr>
      <t>O</t>
    </r>
  </si>
  <si>
    <t>C=O</t>
  </si>
  <si>
    <t>H2O2_ext</t>
  </si>
  <si>
    <r>
      <t>H</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2</t>
    </r>
  </si>
  <si>
    <t>OO</t>
  </si>
  <si>
    <r>
      <t>H</t>
    </r>
    <r>
      <rPr>
        <vertAlign val="subscript"/>
        <sz val="12"/>
        <color theme="1"/>
        <rFont val="Calibri"/>
        <family val="2"/>
        <scheme val="minor"/>
      </rPr>
      <t>2</t>
    </r>
    <r>
      <rPr>
        <sz val="11"/>
        <color theme="1"/>
        <rFont val="Calibri"/>
        <family val="2"/>
        <scheme val="minor"/>
      </rPr>
      <t>O</t>
    </r>
  </si>
  <si>
    <t>[OH2]</t>
  </si>
  <si>
    <t>formula</t>
  </si>
  <si>
    <t>O</t>
  </si>
  <si>
    <t>SMILES</t>
  </si>
  <si>
    <t>Minus Charge</t>
  </si>
  <si>
    <t>Plus Charge</t>
  </si>
  <si>
    <t>Total Charge</t>
  </si>
  <si>
    <t>γ (° of red., NH3 ref)</t>
  </si>
  <si>
    <t>e- avail. (NH3 ref)</t>
  </si>
  <si>
    <t>1_3-Bisphospho-D-glycerate</t>
  </si>
  <si>
    <r>
      <t>C</t>
    </r>
    <r>
      <rPr>
        <vertAlign val="subscript"/>
        <sz val="12"/>
        <color theme="1"/>
        <rFont val="Calibri"/>
        <family val="2"/>
        <scheme val="minor"/>
      </rPr>
      <t>3</t>
    </r>
    <r>
      <rPr>
        <sz val="11"/>
        <color theme="1"/>
        <rFont val="Calibri"/>
        <family val="2"/>
        <scheme val="minor"/>
      </rPr>
      <t>H</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10</t>
    </r>
    <r>
      <rPr>
        <sz val="11"/>
        <color theme="1"/>
        <rFont val="Calibri"/>
        <family val="2"/>
        <scheme val="minor"/>
      </rPr>
      <t>P</t>
    </r>
    <r>
      <rPr>
        <vertAlign val="subscript"/>
        <sz val="12"/>
        <color theme="1"/>
        <rFont val="Calibri"/>
        <family val="2"/>
        <scheme val="minor"/>
      </rPr>
      <t>2</t>
    </r>
  </si>
  <si>
    <t>C(C(O)C(OP(=O)([O-])[O-])=O)OP(=O)([O-])[O-]</t>
  </si>
  <si>
    <t>10-Formyltetrahydrofolate</t>
  </si>
  <si>
    <r>
      <t>C</t>
    </r>
    <r>
      <rPr>
        <vertAlign val="subscript"/>
        <sz val="12"/>
        <color theme="1"/>
        <rFont val="Calibri"/>
        <family val="2"/>
        <scheme val="minor"/>
      </rPr>
      <t>20</t>
    </r>
    <r>
      <rPr>
        <sz val="11"/>
        <color theme="1"/>
        <rFont val="Calibri"/>
        <family val="2"/>
        <scheme val="minor"/>
      </rPr>
      <t>H</t>
    </r>
    <r>
      <rPr>
        <vertAlign val="subscript"/>
        <sz val="12"/>
        <color theme="1"/>
        <rFont val="Calibri"/>
        <family val="2"/>
        <scheme val="minor"/>
      </rPr>
      <t>21</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7</t>
    </r>
  </si>
  <si>
    <t>C(=O)N(CC1(CNC2(NC(N)=NC(=O)C(N1)=2)))C3(=CC=C(C=C3)C(=O)NC(CCC(=O)[O-])C(=O)[O-])</t>
  </si>
  <si>
    <t>1-2-carboxyphenylamino-1-deoxyribulose-5-phosphate</t>
  </si>
  <si>
    <t>C(=O)([O-])C1(C=CC=CC(NCC(=O)C(O)C(O)COP(=O)([O-])[O-])=1)</t>
  </si>
  <si>
    <t>1-Pyrroline-5-carboxylate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</si>
  <si>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6</t>
    </r>
    <r>
      <rPr>
        <sz val="11"/>
        <color theme="1"/>
        <rFont val="Calibri"/>
        <family val="2"/>
        <scheme val="minor"/>
      </rPr>
      <t>NO</t>
    </r>
    <r>
      <rPr>
        <vertAlign val="subscript"/>
        <sz val="12"/>
        <color theme="1"/>
        <rFont val="Calibri"/>
        <family val="2"/>
        <scheme val="minor"/>
      </rPr>
      <t>2</t>
    </r>
  </si>
  <si>
    <t>C1(CCC(N=1)C(=O)[O-])</t>
  </si>
  <si>
    <t>2_3-Dihydroxy-3-methylvalerate</t>
  </si>
  <si>
    <t>CC(CC)(O)C(C([O-])=O)O</t>
  </si>
  <si>
    <t>2_3-Dihydroxy-isovalerate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</si>
  <si>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4</t>
    </r>
  </si>
  <si>
    <t>CC(C)(O)C(O)C(=O)[O-]</t>
  </si>
  <si>
    <t>2-Aceto-2-hydroxybutanoate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</si>
  <si>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4</t>
    </r>
  </si>
  <si>
    <t>CC(C(CC)(O)C(=O)[O-])=O</t>
  </si>
  <si>
    <t>2-Hydroxyethyl-ThPP</t>
  </si>
  <si>
    <r>
      <t>C</t>
    </r>
    <r>
      <rPr>
        <vertAlign val="subscript"/>
        <sz val="12"/>
        <color theme="1"/>
        <rFont val="Calibri"/>
        <family val="2"/>
        <scheme val="minor"/>
      </rPr>
      <t>14</t>
    </r>
    <r>
      <rPr>
        <sz val="11"/>
        <color theme="1"/>
        <rFont val="Calibri"/>
        <family val="2"/>
        <scheme val="minor"/>
      </rPr>
      <t>H</t>
    </r>
    <r>
      <rPr>
        <vertAlign val="subscript"/>
        <sz val="12"/>
        <color theme="1"/>
        <rFont val="Calibri"/>
        <family val="2"/>
        <scheme val="minor"/>
      </rPr>
      <t>20</t>
    </r>
    <r>
      <rPr>
        <sz val="11"/>
        <color theme="1"/>
        <rFont val="Calibri"/>
        <family val="2"/>
        <scheme val="minor"/>
      </rPr>
      <t>N</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8</t>
    </r>
    <r>
      <rPr>
        <sz val="11"/>
        <color theme="1"/>
        <rFont val="Calibri"/>
        <family val="2"/>
        <scheme val="minor"/>
      </rPr>
      <t>P</t>
    </r>
    <r>
      <rPr>
        <vertAlign val="subscript"/>
        <sz val="12"/>
        <color theme="1"/>
        <rFont val="Calibri"/>
        <family val="2"/>
        <scheme val="minor"/>
      </rPr>
      <t>2</t>
    </r>
    <r>
      <rPr>
        <sz val="11"/>
        <color theme="1"/>
        <rFont val="Calibri"/>
        <family val="2"/>
        <scheme val="minor"/>
      </rPr>
      <t>S</t>
    </r>
  </si>
  <si>
    <t>CC2(=C(SC(C(C)O)=[N+](CC1(C=NC(C)=NC(N)=1))2)CCOP(=O)([O-])OP(=O)([O-])[O-])</t>
  </si>
  <si>
    <t>2-isopropyl-3-oxosuccinate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</si>
  <si>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8</t>
    </r>
    <r>
      <rPr>
        <sz val="11"/>
        <color theme="1"/>
        <rFont val="Calibri"/>
        <family val="2"/>
        <scheme val="minor"/>
      </rPr>
      <t>O</t>
    </r>
    <r>
      <rPr>
        <vertAlign val="subscript"/>
        <sz val="12"/>
        <color theme="1"/>
        <rFont val="Calibri"/>
        <family val="2"/>
        <scheme val="minor"/>
      </rPr>
      <t>5</t>
    </r>
  </si>
  <si>
    <t>C(=O)([O-])C(C(C)C)C(=O)C(=O)[O-]</t>
  </si>
  <si>
    <t>2-Isopropylmalate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</si>
  <si>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10</t>
    </r>
    <r>
      <rPr>
        <sz val="11"/>
        <color theme="1"/>
        <rFont val="Calibri"/>
        <family val="2"/>
        <scheme val="minor"/>
      </rPr>
      <t>O</t>
    </r>
    <r>
      <rPr>
        <vertAlign val="subscript"/>
        <sz val="12"/>
        <color theme="1"/>
        <rFont val="Calibri"/>
        <family val="2"/>
        <scheme val="minor"/>
      </rPr>
      <t>5</t>
    </r>
  </si>
  <si>
    <t>CC(C(O)(CC(=O)[O-])C([O-])=O)C</t>
  </si>
  <si>
    <t>2-Isopropylmaleate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</si>
  <si>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8</t>
    </r>
    <r>
      <rPr>
        <sz val="11"/>
        <color theme="1"/>
        <rFont val="Calibri"/>
        <family val="2"/>
        <scheme val="minor"/>
      </rPr>
      <t>O</t>
    </r>
    <r>
      <rPr>
        <vertAlign val="subscript"/>
        <sz val="12"/>
        <color theme="1"/>
        <rFont val="Calibri"/>
        <family val="2"/>
        <scheme val="minor"/>
      </rPr>
      <t>4</t>
    </r>
  </si>
  <si>
    <t>CC(C(C(=O)[O-])=CC(=O)[O-])C</t>
  </si>
  <si>
    <t>2-Oxobutyrate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</si>
  <si>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3</t>
    </r>
  </si>
  <si>
    <t>C(C(CC)=O)([O-])=O</t>
  </si>
  <si>
    <t>2-Oxoglutarate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</si>
  <si>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5</t>
    </r>
  </si>
  <si>
    <t>C(CC(=O)C([O-])=O)C([O-])=O</t>
  </si>
  <si>
    <t>2-Phospho-D-glycerate</t>
  </si>
  <si>
    <r>
      <t>C</t>
    </r>
    <r>
      <rPr>
        <vertAlign val="subscript"/>
        <sz val="12"/>
        <color theme="1"/>
        <rFont val="Calibri"/>
        <family val="2"/>
        <scheme val="minor"/>
      </rPr>
      <t>3</t>
    </r>
    <r>
      <rPr>
        <sz val="11"/>
        <color theme="1"/>
        <rFont val="Calibri"/>
        <family val="2"/>
        <scheme val="minor"/>
      </rPr>
      <t>H</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7</t>
    </r>
    <r>
      <rPr>
        <sz val="11"/>
        <color theme="1"/>
        <rFont val="Calibri"/>
        <family val="2"/>
        <scheme val="minor"/>
      </rPr>
      <t>P</t>
    </r>
  </si>
  <si>
    <t>C(=O)([O-])C(OP(=O)([O-])[O-])CO</t>
  </si>
  <si>
    <t>3-Dehydroshikimate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</si>
  <si>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5</t>
    </r>
  </si>
  <si>
    <t>C([O-])(=O)C1(=CC(=O)C(O)C(O)C1)</t>
  </si>
  <si>
    <t>3-hexulose-6-phosphate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</si>
  <si>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11</t>
    </r>
    <r>
      <rPr>
        <sz val="11"/>
        <color theme="1"/>
        <rFont val="Calibri"/>
        <family val="2"/>
        <scheme val="minor"/>
      </rPr>
      <t>O</t>
    </r>
    <r>
      <rPr>
        <vertAlign val="subscript"/>
        <sz val="12"/>
        <color theme="1"/>
        <rFont val="Calibri"/>
        <family val="2"/>
        <scheme val="minor"/>
      </rPr>
      <t>9</t>
    </r>
    <r>
      <rPr>
        <sz val="11"/>
        <color theme="1"/>
        <rFont val="Calibri"/>
        <family val="2"/>
        <scheme val="minor"/>
      </rPr>
      <t>P</t>
    </r>
  </si>
  <si>
    <t>C(OP([O-])([O-])=O)C(O)C(O)C(=O)C(O)CO</t>
  </si>
  <si>
    <t>3-Hydroxy-3-methylglutaryl-CoA</t>
  </si>
  <si>
    <r>
      <t>C</t>
    </r>
    <r>
      <rPr>
        <vertAlign val="subscript"/>
        <sz val="12"/>
        <color theme="1"/>
        <rFont val="Calibri"/>
        <family val="2"/>
        <scheme val="minor"/>
      </rPr>
      <t>27</t>
    </r>
    <r>
      <rPr>
        <sz val="11"/>
        <color theme="1"/>
        <rFont val="Calibri"/>
        <family val="2"/>
        <scheme val="minor"/>
      </rPr>
      <t>H</t>
    </r>
    <r>
      <rPr>
        <vertAlign val="subscript"/>
        <sz val="12"/>
        <color theme="1"/>
        <rFont val="Calibri"/>
        <family val="2"/>
        <scheme val="minor"/>
      </rPr>
      <t>39</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20</t>
    </r>
    <r>
      <rPr>
        <sz val="11"/>
        <color theme="1"/>
        <rFont val="Calibri"/>
        <family val="2"/>
        <scheme val="minor"/>
      </rPr>
      <t>P</t>
    </r>
    <r>
      <rPr>
        <vertAlign val="subscript"/>
        <sz val="12"/>
        <color theme="1"/>
        <rFont val="Calibri"/>
        <family val="2"/>
        <scheme val="minor"/>
      </rPr>
      <t>3</t>
    </r>
    <r>
      <rPr>
        <sz val="11"/>
        <color theme="1"/>
        <rFont val="Calibri"/>
        <family val="2"/>
        <scheme val="minor"/>
      </rPr>
      <t>S</t>
    </r>
  </si>
  <si>
    <t>C3(N(C1(C(O)C(C(COP(=O)(OP([O-])(OCC(C(O)C(=O)NCCC(=O)NCCSC(=O)CC(C)(O)CC(=O)[O-])(C)C)=O)[O-])O1)OP([O-])(=O)[O-]))C2(N=CN=C(N)C=2N=3))</t>
  </si>
  <si>
    <t>3-Isopropylmalate</t>
  </si>
  <si>
    <t>CC(C)C(C([O-])=O)C(C([O-])=O)O</t>
  </si>
  <si>
    <t>3-Methyl-2-oxobutanoate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</si>
  <si>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3</t>
    </r>
  </si>
  <si>
    <t>CC(C(C([O-])=O)=O)C</t>
  </si>
  <si>
    <t>3MOP</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</si>
  <si>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3</t>
    </r>
  </si>
  <si>
    <t>CCC(C(C([O-])=O)=O)C</t>
  </si>
  <si>
    <t>3-Phosphoglycerate</t>
  </si>
  <si>
    <t>C(OP(=O)([O-])[O-])C(O)C(=O)[O-]</t>
  </si>
  <si>
    <t>3-phosphoshikimate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</si>
  <si>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8</t>
    </r>
    <r>
      <rPr>
        <sz val="11"/>
        <color theme="1"/>
        <rFont val="Calibri"/>
        <family val="2"/>
        <scheme val="minor"/>
      </rPr>
      <t>O</t>
    </r>
    <r>
      <rPr>
        <vertAlign val="subscript"/>
        <sz val="12"/>
        <color theme="1"/>
        <rFont val="Calibri"/>
        <family val="2"/>
        <scheme val="minor"/>
      </rPr>
      <t>8</t>
    </r>
    <r>
      <rPr>
        <sz val="11"/>
        <color theme="1"/>
        <rFont val="Calibri"/>
        <family val="2"/>
        <scheme val="minor"/>
      </rPr>
      <t>P</t>
    </r>
  </si>
  <si>
    <t>C(=O)([O-])C1(=CC(OP(=O)([O-])[O-])C(O)C(O)C1)</t>
  </si>
  <si>
    <t>4MOP</t>
  </si>
  <si>
    <t>CC(C)CC(C([O-])=O)=O</t>
  </si>
  <si>
    <t>4-Phospho-L-aspartate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</si>
  <si>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6</t>
    </r>
    <r>
      <rPr>
        <sz val="11"/>
        <color theme="1"/>
        <rFont val="Calibri"/>
        <family val="2"/>
        <scheme val="minor"/>
      </rPr>
      <t>NO</t>
    </r>
    <r>
      <rPr>
        <vertAlign val="subscript"/>
        <sz val="12"/>
        <color theme="1"/>
        <rFont val="Calibri"/>
        <family val="2"/>
        <scheme val="minor"/>
      </rPr>
      <t>7</t>
    </r>
    <r>
      <rPr>
        <sz val="11"/>
        <color theme="1"/>
        <rFont val="Calibri"/>
        <family val="2"/>
        <scheme val="minor"/>
      </rPr>
      <t>P</t>
    </r>
  </si>
  <si>
    <t>C(CC(=O)OP([O-])(=O)[O-])([N+])C(=O)[O-]</t>
  </si>
  <si>
    <t>5-10-Methylenetetrahydrofolate</t>
  </si>
  <si>
    <r>
      <t>C</t>
    </r>
    <r>
      <rPr>
        <vertAlign val="subscript"/>
        <sz val="12"/>
        <color theme="1"/>
        <rFont val="Calibri"/>
        <family val="2"/>
        <scheme val="minor"/>
      </rPr>
      <t>20</t>
    </r>
    <r>
      <rPr>
        <sz val="11"/>
        <color theme="1"/>
        <rFont val="Calibri"/>
        <family val="2"/>
        <scheme val="minor"/>
      </rPr>
      <t>H</t>
    </r>
    <r>
      <rPr>
        <vertAlign val="subscript"/>
        <sz val="12"/>
        <color theme="1"/>
        <rFont val="Calibri"/>
        <family val="2"/>
        <scheme val="minor"/>
      </rPr>
      <t>21</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6</t>
    </r>
  </si>
  <si>
    <t>C2(N(CN1(C3(C(=O)NC(N)=NC(NC[CH]12)=3)))C4(=CC=C(C=C4)C(=O)NC(CCC([O-])=O)C([O-])=O))</t>
  </si>
  <si>
    <t>5-Dehydroquinate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</si>
  <si>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6</t>
    </r>
  </si>
  <si>
    <t>C1(O)(C([O-])=O)(CC(=O)C(O)C(O)C1)</t>
  </si>
  <si>
    <t>5-O--1-Carboxyvinyl-3-phosphoshikimate</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</si>
  <si>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10</t>
    </r>
    <r>
      <rPr>
        <sz val="11"/>
        <color theme="1"/>
        <rFont val="Calibri"/>
        <family val="2"/>
        <scheme val="minor"/>
      </rPr>
      <t>P</t>
    </r>
  </si>
  <si>
    <t>C(=O)([O-])C1(=CC(OP(=O)([O-])[O-])C(O)C(OC(=C)C(=O)[O-])C1)</t>
  </si>
  <si>
    <t>5-phosphomevalonate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</si>
  <si>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10</t>
    </r>
    <r>
      <rPr>
        <sz val="11"/>
        <color theme="1"/>
        <rFont val="Calibri"/>
        <family val="2"/>
        <scheme val="minor"/>
      </rPr>
      <t>O</t>
    </r>
    <r>
      <rPr>
        <vertAlign val="subscript"/>
        <sz val="12"/>
        <color theme="1"/>
        <rFont val="Calibri"/>
        <family val="2"/>
        <scheme val="minor"/>
      </rPr>
      <t>7</t>
    </r>
    <r>
      <rPr>
        <sz val="11"/>
        <color theme="1"/>
        <rFont val="Calibri"/>
        <family val="2"/>
        <scheme val="minor"/>
      </rPr>
      <t>P</t>
    </r>
  </si>
  <si>
    <t>CC(O)(CCOP(=O)([O-])[O-])CC(=O)[O-]</t>
  </si>
  <si>
    <t>5-Phosphoribosylamine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</si>
  <si>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11</t>
    </r>
    <r>
      <rPr>
        <sz val="11"/>
        <color theme="1"/>
        <rFont val="Calibri"/>
        <family val="2"/>
        <scheme val="minor"/>
      </rPr>
      <t>NO</t>
    </r>
    <r>
      <rPr>
        <vertAlign val="subscript"/>
        <sz val="12"/>
        <color theme="1"/>
        <rFont val="Calibri"/>
        <family val="2"/>
        <scheme val="minor"/>
      </rPr>
      <t>7</t>
    </r>
    <r>
      <rPr>
        <sz val="11"/>
        <color theme="1"/>
        <rFont val="Calibri"/>
        <family val="2"/>
        <scheme val="minor"/>
      </rPr>
      <t>P</t>
    </r>
  </si>
  <si>
    <t>C(C1(OC([N+])C(O)C(O)1))OP([O-])([O-])=O</t>
  </si>
  <si>
    <t>Acetate</t>
  </si>
  <si>
    <r>
      <t>C</t>
    </r>
    <r>
      <rPr>
        <vertAlign val="subscript"/>
        <sz val="12"/>
        <color theme="1"/>
        <rFont val="Calibri"/>
        <family val="2"/>
        <scheme val="minor"/>
      </rPr>
      <t>2</t>
    </r>
    <r>
      <rPr>
        <sz val="11"/>
        <color theme="1"/>
        <rFont val="Calibri"/>
        <family val="2"/>
        <scheme val="minor"/>
      </rPr>
      <t>H</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2</t>
    </r>
  </si>
  <si>
    <t>CC([O-])=O</t>
  </si>
  <si>
    <t>Acetoacetyl-CoA</t>
  </si>
  <si>
    <r>
      <t>C</t>
    </r>
    <r>
      <rPr>
        <vertAlign val="subscript"/>
        <sz val="12"/>
        <color theme="1"/>
        <rFont val="Calibri"/>
        <family val="2"/>
        <scheme val="minor"/>
      </rPr>
      <t>25</t>
    </r>
    <r>
      <rPr>
        <sz val="11"/>
        <color theme="1"/>
        <rFont val="Calibri"/>
        <family val="2"/>
        <scheme val="minor"/>
      </rPr>
      <t>H</t>
    </r>
    <r>
      <rPr>
        <vertAlign val="subscript"/>
        <sz val="12"/>
        <color theme="1"/>
        <rFont val="Calibri"/>
        <family val="2"/>
        <scheme val="minor"/>
      </rPr>
      <t>36</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18</t>
    </r>
    <r>
      <rPr>
        <sz val="11"/>
        <color theme="1"/>
        <rFont val="Calibri"/>
        <family val="2"/>
        <scheme val="minor"/>
      </rPr>
      <t>P</t>
    </r>
    <r>
      <rPr>
        <vertAlign val="subscript"/>
        <sz val="12"/>
        <color theme="1"/>
        <rFont val="Calibri"/>
        <family val="2"/>
        <scheme val="minor"/>
      </rPr>
      <t>3</t>
    </r>
    <r>
      <rPr>
        <sz val="11"/>
        <color theme="1"/>
        <rFont val="Calibri"/>
        <family val="2"/>
        <scheme val="minor"/>
      </rPr>
      <t>S</t>
    </r>
  </si>
  <si>
    <t>CC(=O)CC(=O)SCCNC(=O)CCNC(=O)C(O)C(C)(C)COP(=O)([O-])OP(=O)([O-])OCC3(OC(N2(C=NC1(C(N)=NC=NC=12)))C(O)C(OP(=O)([O-])[O-])3)</t>
  </si>
  <si>
    <t>Acetyl-CoA</t>
  </si>
  <si>
    <r>
      <t>C</t>
    </r>
    <r>
      <rPr>
        <vertAlign val="subscript"/>
        <sz val="12"/>
        <color theme="1"/>
        <rFont val="Calibri"/>
        <family val="2"/>
        <scheme val="minor"/>
      </rPr>
      <t>23</t>
    </r>
    <r>
      <rPr>
        <sz val="11"/>
        <color theme="1"/>
        <rFont val="Calibri"/>
        <family val="2"/>
        <scheme val="minor"/>
      </rPr>
      <t>H</t>
    </r>
    <r>
      <rPr>
        <vertAlign val="subscript"/>
        <sz val="12"/>
        <color theme="1"/>
        <rFont val="Calibri"/>
        <family val="2"/>
        <scheme val="minor"/>
      </rPr>
      <t>34</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17</t>
    </r>
    <r>
      <rPr>
        <sz val="11"/>
        <color theme="1"/>
        <rFont val="Calibri"/>
        <family val="2"/>
        <scheme val="minor"/>
      </rPr>
      <t>P</t>
    </r>
    <r>
      <rPr>
        <vertAlign val="subscript"/>
        <sz val="12"/>
        <color theme="1"/>
        <rFont val="Calibri"/>
        <family val="2"/>
        <scheme val="minor"/>
      </rPr>
      <t>3</t>
    </r>
    <r>
      <rPr>
        <sz val="11"/>
        <color theme="1"/>
        <rFont val="Calibri"/>
        <family val="2"/>
        <scheme val="minor"/>
      </rPr>
      <t>S</t>
    </r>
  </si>
  <si>
    <t>CC(=O)SCCNC(=O)CCNC(=O)C(O)C(C)(C)COP(=O)(OP(=O)(OCC1(C(OP([O-])(=O)[O-])C(O)C(O1)N3(C2(=C(C(N)=NC=N2)N=C3))))[O-])[O-]</t>
  </si>
  <si>
    <t>Adenylosuccinate</t>
  </si>
  <si>
    <r>
      <t>C</t>
    </r>
    <r>
      <rPr>
        <vertAlign val="subscript"/>
        <sz val="12"/>
        <color theme="1"/>
        <rFont val="Calibri"/>
        <family val="2"/>
        <scheme val="minor"/>
      </rPr>
      <t>14</t>
    </r>
    <r>
      <rPr>
        <sz val="11"/>
        <color theme="1"/>
        <rFont val="Calibri"/>
        <family val="2"/>
        <scheme val="minor"/>
      </rPr>
      <t>H</t>
    </r>
    <r>
      <rPr>
        <vertAlign val="subscript"/>
        <sz val="12"/>
        <color theme="1"/>
        <rFont val="Calibri"/>
        <family val="2"/>
        <scheme val="minor"/>
      </rPr>
      <t>14</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11</t>
    </r>
    <r>
      <rPr>
        <sz val="11"/>
        <color theme="1"/>
        <rFont val="Calibri"/>
        <family val="2"/>
        <scheme val="minor"/>
      </rPr>
      <t>P</t>
    </r>
  </si>
  <si>
    <t>C1(N=C(NC(CC(=O)[O-])C(=O)[O-])C2(N=CN(C(N=1)=2)C3(OC(COP(=O)([O-])[O-])C(O)C(O)3)))</t>
  </si>
  <si>
    <t>ADP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</si>
  <si>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10</t>
    </r>
    <r>
      <rPr>
        <sz val="11"/>
        <color theme="1"/>
        <rFont val="Calibri"/>
        <family val="2"/>
        <scheme val="minor"/>
      </rPr>
      <t>P</t>
    </r>
    <r>
      <rPr>
        <vertAlign val="subscript"/>
        <sz val="12"/>
        <color theme="1"/>
        <rFont val="Calibri"/>
        <family val="2"/>
        <scheme val="minor"/>
      </rPr>
      <t>2</t>
    </r>
  </si>
  <si>
    <t>C3(N(C1(C(C(C(O1)COP(OP(=O)([O-])[O-])([O-])=O)O)O))C2(=C(C(=NC=N2)N)N=3))</t>
  </si>
  <si>
    <t>AICAR</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</si>
  <si>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13</t>
    </r>
    <r>
      <rPr>
        <sz val="11"/>
        <color theme="1"/>
        <rFont val="Calibri"/>
        <family val="2"/>
        <scheme val="minor"/>
      </rPr>
      <t>N</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8</t>
    </r>
    <r>
      <rPr>
        <sz val="11"/>
        <color theme="1"/>
        <rFont val="Calibri"/>
        <family val="2"/>
        <scheme val="minor"/>
      </rPr>
      <t>P</t>
    </r>
  </si>
  <si>
    <t>C1(N(C(N)=C(N=1)C(N)=O)C2(OC(C(O)C(O)2)COP(=O)([O-])[O-]))</t>
  </si>
  <si>
    <t>AIR</t>
  </si>
  <si>
    <r>
      <t>C</t>
    </r>
    <r>
      <rPr>
        <vertAlign val="subscript"/>
        <sz val="12"/>
        <color theme="1"/>
        <rFont val="Calibri"/>
        <family val="2"/>
        <scheme val="minor"/>
      </rPr>
      <t>8</t>
    </r>
    <r>
      <rPr>
        <sz val="11"/>
        <color theme="1"/>
        <rFont val="Calibri"/>
        <family val="2"/>
        <scheme val="minor"/>
      </rPr>
      <t>H</t>
    </r>
    <r>
      <rPr>
        <vertAlign val="subscript"/>
        <sz val="12"/>
        <color theme="1"/>
        <rFont val="Calibri"/>
        <family val="2"/>
        <scheme val="minor"/>
      </rPr>
      <t>13</t>
    </r>
    <r>
      <rPr>
        <sz val="11"/>
        <color theme="1"/>
        <rFont val="Calibri"/>
        <family val="2"/>
        <scheme val="minor"/>
      </rPr>
      <t>N</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7</t>
    </r>
    <r>
      <rPr>
        <sz val="11"/>
        <color theme="1"/>
        <rFont val="Calibri"/>
        <family val="2"/>
        <scheme val="minor"/>
      </rPr>
      <t>P</t>
    </r>
  </si>
  <si>
    <t>C2(=[N+]C=C(N)N(C1(OC(COP([O-])(=O)[O-])C(O)C(O)1))2)</t>
  </si>
  <si>
    <r>
      <t>C</t>
    </r>
    <r>
      <rPr>
        <vertAlign val="subscript"/>
        <sz val="12"/>
        <color theme="1"/>
        <rFont val="Calibri"/>
        <family val="2"/>
        <scheme val="minor"/>
      </rPr>
      <t>3</t>
    </r>
    <r>
      <rPr>
        <sz val="11"/>
        <color theme="1"/>
        <rFont val="Calibri"/>
        <family val="2"/>
        <scheme val="minor"/>
      </rPr>
      <t>H</t>
    </r>
    <r>
      <rPr>
        <vertAlign val="subscript"/>
        <sz val="12"/>
        <color theme="1"/>
        <rFont val="Calibri"/>
        <family val="2"/>
        <scheme val="minor"/>
      </rPr>
      <t>7</t>
    </r>
    <r>
      <rPr>
        <sz val="11"/>
        <color theme="1"/>
        <rFont val="Calibri"/>
        <family val="2"/>
        <scheme val="minor"/>
      </rPr>
      <t>NO</t>
    </r>
    <r>
      <rPr>
        <vertAlign val="subscript"/>
        <sz val="12"/>
        <color theme="1"/>
        <rFont val="Calibri"/>
        <family val="2"/>
        <scheme val="minor"/>
      </rPr>
      <t>2</t>
    </r>
  </si>
  <si>
    <t>C(=O)([O-])C([N+])C</t>
  </si>
  <si>
    <t>ALCTT</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</si>
  <si>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4</t>
    </r>
  </si>
  <si>
    <t>CC(=O)C(C)(O)C(=O)[O-]</t>
  </si>
  <si>
    <t>AMP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</si>
  <si>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7</t>
    </r>
    <r>
      <rPr>
        <sz val="11"/>
        <color theme="1"/>
        <rFont val="Calibri"/>
        <family val="2"/>
        <scheme val="minor"/>
      </rPr>
      <t>P</t>
    </r>
  </si>
  <si>
    <t>C3(N(C1(C(C(C(O1)COP([O-])([O-])=O)O)O))C2(=C(C(=NC=N2)N)N=3))</t>
  </si>
  <si>
    <t>Anthranilate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</si>
  <si>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6</t>
    </r>
    <r>
      <rPr>
        <sz val="11"/>
        <color theme="1"/>
        <rFont val="Calibri"/>
        <family val="2"/>
        <scheme val="minor"/>
      </rPr>
      <t>NO</t>
    </r>
    <r>
      <rPr>
        <vertAlign val="subscript"/>
        <sz val="12"/>
        <color theme="1"/>
        <rFont val="Calibri"/>
        <family val="2"/>
        <scheme val="minor"/>
      </rPr>
      <t>2</t>
    </r>
  </si>
  <si>
    <t>C(C1(=C(C=CC=C1)N))(=O)[O-]</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</si>
  <si>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8</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3</t>
    </r>
  </si>
  <si>
    <t>C(=O)([O-])C([N+])CC(=O)N</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</si>
  <si>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6</t>
    </r>
    <r>
      <rPr>
        <sz val="11"/>
        <color theme="1"/>
        <rFont val="Calibri"/>
        <family val="2"/>
        <scheme val="minor"/>
      </rPr>
      <t>NO</t>
    </r>
    <r>
      <rPr>
        <vertAlign val="subscript"/>
        <sz val="12"/>
        <color theme="1"/>
        <rFont val="Calibri"/>
        <family val="2"/>
        <scheme val="minor"/>
      </rPr>
      <t>4</t>
    </r>
  </si>
  <si>
    <t>C(C(CC([O-])=O)[N+])([O-])=O</t>
  </si>
  <si>
    <t>ATP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</si>
  <si>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13</t>
    </r>
    <r>
      <rPr>
        <sz val="11"/>
        <color theme="1"/>
        <rFont val="Calibri"/>
        <family val="2"/>
        <scheme val="minor"/>
      </rPr>
      <t>P</t>
    </r>
    <r>
      <rPr>
        <vertAlign val="subscript"/>
        <sz val="12"/>
        <color theme="1"/>
        <rFont val="Calibri"/>
        <family val="2"/>
        <scheme val="minor"/>
      </rPr>
      <t>3</t>
    </r>
  </si>
  <si>
    <t>C3(N(C1(C(C(C(O1)COP(OP(=O)([O-])OP(=O)([O-])[O-])([O-])=O)O)O))C2(=C(C(=NC=N2)N)N=3))</t>
  </si>
  <si>
    <t>CAIR</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</si>
  <si>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11</t>
    </r>
    <r>
      <rPr>
        <sz val="11"/>
        <color theme="1"/>
        <rFont val="Calibri"/>
        <family val="2"/>
        <scheme val="minor"/>
      </rPr>
      <t>N</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9</t>
    </r>
    <r>
      <rPr>
        <sz val="11"/>
        <color theme="1"/>
        <rFont val="Calibri"/>
        <family val="2"/>
        <scheme val="minor"/>
      </rPr>
      <t>P</t>
    </r>
  </si>
  <si>
    <t>C(OP([O-])([O-])=O)C2(C(O)C(O)C(N1(C=NC(C([O-])=O)=C(N)1))O2)</t>
  </si>
  <si>
    <t>Carbamoylphosphate</t>
  </si>
  <si>
    <r>
      <t>CH</t>
    </r>
    <r>
      <rPr>
        <vertAlign val="subscript"/>
        <sz val="12"/>
        <color theme="1"/>
        <rFont val="Calibri"/>
        <family val="2"/>
        <scheme val="minor"/>
      </rPr>
      <t>2</t>
    </r>
    <r>
      <rPr>
        <sz val="11"/>
        <color theme="1"/>
        <rFont val="Calibri"/>
        <family val="2"/>
        <scheme val="minor"/>
      </rPr>
      <t>NO</t>
    </r>
    <r>
      <rPr>
        <vertAlign val="subscript"/>
        <sz val="12"/>
        <color theme="1"/>
        <rFont val="Calibri"/>
        <family val="2"/>
        <scheme val="minor"/>
      </rPr>
      <t>5</t>
    </r>
    <r>
      <rPr>
        <sz val="11"/>
        <color theme="1"/>
        <rFont val="Calibri"/>
        <family val="2"/>
        <scheme val="minor"/>
      </rPr>
      <t>P</t>
    </r>
  </si>
  <si>
    <t>C(N)(OP([O-])(=O)[O-])=O</t>
  </si>
  <si>
    <t>Chorismate</t>
  </si>
  <si>
    <t>C([O-])(=O)C1(C=CC(O)C(OC(=C)C(=O)[O-])C=1)</t>
  </si>
  <si>
    <t>Citrate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</si>
  <si>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7</t>
    </r>
  </si>
  <si>
    <t>C(=O)([O-])CC(C(=O)[O-])(O)CC(=O)[O-]</t>
  </si>
  <si>
    <t>Citrulline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</si>
  <si>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13</t>
    </r>
    <r>
      <rPr>
        <sz val="11"/>
        <color theme="1"/>
        <rFont val="Calibri"/>
        <family val="2"/>
        <scheme val="minor"/>
      </rPr>
      <t>N</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3</t>
    </r>
  </si>
  <si>
    <t>C(NC(N)=O)CCC([N+])C([O-])=O</t>
  </si>
  <si>
    <t>CO2</t>
  </si>
  <si>
    <t>CO2_out</t>
  </si>
  <si>
    <t>CoA</t>
  </si>
  <si>
    <r>
      <t>C</t>
    </r>
    <r>
      <rPr>
        <vertAlign val="subscript"/>
        <sz val="12"/>
        <color theme="1"/>
        <rFont val="Calibri"/>
        <family val="2"/>
        <scheme val="minor"/>
      </rPr>
      <t>21</t>
    </r>
    <r>
      <rPr>
        <sz val="11"/>
        <color theme="1"/>
        <rFont val="Calibri"/>
        <family val="2"/>
        <scheme val="minor"/>
      </rPr>
      <t>H</t>
    </r>
    <r>
      <rPr>
        <vertAlign val="subscript"/>
        <sz val="12"/>
        <color theme="1"/>
        <rFont val="Calibri"/>
        <family val="2"/>
        <scheme val="minor"/>
      </rPr>
      <t>32</t>
    </r>
    <r>
      <rPr>
        <sz val="11"/>
        <color theme="1"/>
        <rFont val="Calibri"/>
        <family val="2"/>
        <scheme val="minor"/>
      </rPr>
      <t>N</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16</t>
    </r>
    <r>
      <rPr>
        <sz val="11"/>
        <color theme="1"/>
        <rFont val="Calibri"/>
        <family val="2"/>
        <scheme val="minor"/>
      </rPr>
      <t>P</t>
    </r>
    <r>
      <rPr>
        <vertAlign val="subscript"/>
        <sz val="12"/>
        <color theme="1"/>
        <rFont val="Calibri"/>
        <family val="2"/>
        <scheme val="minor"/>
      </rPr>
      <t>3</t>
    </r>
    <r>
      <rPr>
        <sz val="11"/>
        <color theme="1"/>
        <rFont val="Calibri"/>
        <family val="2"/>
        <scheme val="minor"/>
      </rPr>
      <t>S</t>
    </r>
  </si>
  <si>
    <t>C1(N=C(N)C2(=C(N=1)N(C=N2)C3(OC(COP(=O)(OP(=O)(OCC(C)(C)C(O)C(=O)NCCC(=O)NCCS)[O-])[O-])C(OP([O-])(=O)[O-])C(O)3)))</t>
  </si>
  <si>
    <t>CTP</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</si>
  <si>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14</t>
    </r>
    <r>
      <rPr>
        <sz val="11"/>
        <color theme="1"/>
        <rFont val="Calibri"/>
        <family val="2"/>
        <scheme val="minor"/>
      </rPr>
      <t>P</t>
    </r>
    <r>
      <rPr>
        <vertAlign val="subscript"/>
        <sz val="12"/>
        <color theme="1"/>
        <rFont val="Calibri"/>
        <family val="2"/>
        <scheme val="minor"/>
      </rPr>
      <t>3</t>
    </r>
  </si>
  <si>
    <t>C(OP(=O)([O-])OP(=O)([O-])OP(=O)([O-])[O-])C1(OC(C(O)C(O)1)N2(C=CC(N)=NC(=O)2))</t>
  </si>
  <si>
    <t>Cystathionine</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</si>
  <si>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14</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4</t>
    </r>
    <r>
      <rPr>
        <sz val="11"/>
        <color theme="1"/>
        <rFont val="Calibri"/>
        <family val="2"/>
        <scheme val="minor"/>
      </rPr>
      <t>S</t>
    </r>
  </si>
  <si>
    <t>C(SCC(C([O-])=O)[N+])CC([N+])C(=O)[O-]</t>
  </si>
  <si>
    <r>
      <t>C</t>
    </r>
    <r>
      <rPr>
        <vertAlign val="subscript"/>
        <sz val="12"/>
        <color theme="1"/>
        <rFont val="Calibri"/>
        <family val="2"/>
        <scheme val="minor"/>
      </rPr>
      <t>3</t>
    </r>
    <r>
      <rPr>
        <sz val="11"/>
        <color theme="1"/>
        <rFont val="Calibri"/>
        <family val="2"/>
        <scheme val="minor"/>
      </rPr>
      <t>H</t>
    </r>
    <r>
      <rPr>
        <vertAlign val="subscript"/>
        <sz val="12"/>
        <color theme="1"/>
        <rFont val="Calibri"/>
        <family val="2"/>
        <scheme val="minor"/>
      </rPr>
      <t>7</t>
    </r>
    <r>
      <rPr>
        <sz val="11"/>
        <color theme="1"/>
        <rFont val="Calibri"/>
        <family val="2"/>
        <scheme val="minor"/>
      </rPr>
      <t>NO</t>
    </r>
    <r>
      <rPr>
        <vertAlign val="subscript"/>
        <sz val="12"/>
        <color theme="1"/>
        <rFont val="Calibri"/>
        <family val="2"/>
        <scheme val="minor"/>
      </rPr>
      <t>2</t>
    </r>
    <r>
      <rPr>
        <sz val="11"/>
        <color theme="1"/>
        <rFont val="Calibri"/>
        <family val="2"/>
        <scheme val="minor"/>
      </rPr>
      <t>S</t>
    </r>
  </si>
  <si>
    <t>C(C(C([O-])=O)[N+])S</t>
  </si>
  <si>
    <t>dADP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</si>
  <si>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9</t>
    </r>
    <r>
      <rPr>
        <sz val="11"/>
        <color theme="1"/>
        <rFont val="Calibri"/>
        <family val="2"/>
        <scheme val="minor"/>
      </rPr>
      <t>P</t>
    </r>
    <r>
      <rPr>
        <vertAlign val="subscript"/>
        <sz val="12"/>
        <color theme="1"/>
        <rFont val="Calibri"/>
        <family val="2"/>
        <scheme val="minor"/>
      </rPr>
      <t>2</t>
    </r>
  </si>
  <si>
    <t>C3(N(C1(CC(C(O1)COP(OP([O-])([O-])=O)([O-])=O)O))C2(=C(C(=NC=N2)N)N=3))</t>
  </si>
  <si>
    <t>DAHP</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</si>
  <si>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10</t>
    </r>
    <r>
      <rPr>
        <sz val="11"/>
        <color theme="1"/>
        <rFont val="Calibri"/>
        <family val="2"/>
        <scheme val="minor"/>
      </rPr>
      <t>O</t>
    </r>
    <r>
      <rPr>
        <vertAlign val="subscript"/>
        <sz val="12"/>
        <color theme="1"/>
        <rFont val="Calibri"/>
        <family val="2"/>
        <scheme val="minor"/>
      </rPr>
      <t>10</t>
    </r>
    <r>
      <rPr>
        <sz val="11"/>
        <color theme="1"/>
        <rFont val="Calibri"/>
        <family val="2"/>
        <scheme val="minor"/>
      </rPr>
      <t>P</t>
    </r>
  </si>
  <si>
    <t>C(=O)([O-])C(=O)CC(O)C(O)C(O)COP([O-])(=O)[O-]</t>
  </si>
  <si>
    <t>dATP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</si>
  <si>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12</t>
    </r>
    <r>
      <rPr>
        <sz val="11"/>
        <color theme="1"/>
        <rFont val="Calibri"/>
        <family val="2"/>
        <scheme val="minor"/>
      </rPr>
      <t>P</t>
    </r>
    <r>
      <rPr>
        <vertAlign val="subscript"/>
        <sz val="12"/>
        <color theme="1"/>
        <rFont val="Calibri"/>
        <family val="2"/>
        <scheme val="minor"/>
      </rPr>
      <t>3</t>
    </r>
  </si>
  <si>
    <t>C3(N(C1(CC(C(O1)COP(OP(OP(=O)([O-])[O-])([O-])=O)([O-])=O)O))C2(=C(C(=NC=N2)N)N=3))</t>
  </si>
  <si>
    <t>dCTP</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</si>
  <si>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13</t>
    </r>
    <r>
      <rPr>
        <sz val="11"/>
        <color theme="1"/>
        <rFont val="Calibri"/>
        <family val="2"/>
        <scheme val="minor"/>
      </rPr>
      <t>P</t>
    </r>
    <r>
      <rPr>
        <vertAlign val="subscript"/>
        <sz val="12"/>
        <color theme="1"/>
        <rFont val="Calibri"/>
        <family val="2"/>
        <scheme val="minor"/>
      </rPr>
      <t>3</t>
    </r>
  </si>
  <si>
    <t>C(C2(C(CC(N1(C(N=C(C=C1)N)=O))O2)O))OP(OP(OP([O-])([O-])=O)([O-])=O)([O-])=O</t>
  </si>
  <si>
    <t>D-erythro-imidazol-glycerol-phosphate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</si>
  <si>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9</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6</t>
    </r>
    <r>
      <rPr>
        <sz val="11"/>
        <color theme="1"/>
        <rFont val="Calibri"/>
        <family val="2"/>
        <scheme val="minor"/>
      </rPr>
      <t>P</t>
    </r>
  </si>
  <si>
    <t>C(OP(=O)([O-])[O-])C(C(C1(N=CNC=1))O)O</t>
  </si>
  <si>
    <t>D-Erythrose4-phosphate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</si>
  <si>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7</t>
    </r>
    <r>
      <rPr>
        <sz val="11"/>
        <color theme="1"/>
        <rFont val="Calibri"/>
        <family val="2"/>
        <scheme val="minor"/>
      </rPr>
      <t>O</t>
    </r>
    <r>
      <rPr>
        <vertAlign val="subscript"/>
        <sz val="12"/>
        <color theme="1"/>
        <rFont val="Calibri"/>
        <family val="2"/>
        <scheme val="minor"/>
      </rPr>
      <t>7</t>
    </r>
    <r>
      <rPr>
        <sz val="11"/>
        <color theme="1"/>
        <rFont val="Calibri"/>
        <family val="2"/>
        <scheme val="minor"/>
      </rPr>
      <t>P</t>
    </r>
  </si>
  <si>
    <t>C(C(C(COP([O-])([O-])=O)O)O)=O</t>
  </si>
  <si>
    <t>D-fructose-6-phosphate</t>
  </si>
  <si>
    <t>C(OP(=O)([O-])[O-])C1(OC(O)(CO)C(O)C(O)1)</t>
  </si>
  <si>
    <t>dGTP</t>
  </si>
  <si>
    <t>C2(=NC1(C(=O)NC(N)=NC=1N2C3(CC(O)C(COP(=O)([O-])OP(=O)([O-])OP(=O)([O-])[O-])O3)))</t>
  </si>
  <si>
    <t>DHAP</t>
  </si>
  <si>
    <r>
      <t>C</t>
    </r>
    <r>
      <rPr>
        <vertAlign val="subscript"/>
        <sz val="12"/>
        <color theme="1"/>
        <rFont val="Calibri"/>
        <family val="2"/>
        <scheme val="minor"/>
      </rPr>
      <t>3</t>
    </r>
    <r>
      <rPr>
        <sz val="11"/>
        <color theme="1"/>
        <rFont val="Calibri"/>
        <family val="2"/>
        <scheme val="minor"/>
      </rPr>
      <t>H</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6</t>
    </r>
    <r>
      <rPr>
        <sz val="11"/>
        <color theme="1"/>
        <rFont val="Calibri"/>
        <family val="2"/>
        <scheme val="minor"/>
      </rPr>
      <t>P</t>
    </r>
  </si>
  <si>
    <t>C(C(=O)CO)OP([O-])([O-])=O</t>
  </si>
  <si>
    <t>dimethylallyl-diphosphate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</si>
  <si>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7</t>
    </r>
    <r>
      <rPr>
        <sz val="11"/>
        <color theme="1"/>
        <rFont val="Calibri"/>
        <family val="2"/>
        <scheme val="minor"/>
      </rPr>
      <t>P</t>
    </r>
    <r>
      <rPr>
        <vertAlign val="subscript"/>
        <sz val="12"/>
        <color theme="1"/>
        <rFont val="Calibri"/>
        <family val="2"/>
        <scheme val="minor"/>
      </rPr>
      <t>2</t>
    </r>
  </si>
  <si>
    <t>CC(C)=CCOP(=O)([O-])OP(=O)([O-])[O-]</t>
  </si>
  <si>
    <t>DNA</t>
  </si>
  <si>
    <t>D-Ribulose5-phosphate</t>
  </si>
  <si>
    <t>C(C(C(C(CO)=O)O)O)OP([O-])([O-])=O</t>
  </si>
  <si>
    <t>dTDP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</si>
  <si>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13</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11</t>
    </r>
    <r>
      <rPr>
        <sz val="11"/>
        <color theme="1"/>
        <rFont val="Calibri"/>
        <family val="2"/>
        <scheme val="minor"/>
      </rPr>
      <t>P</t>
    </r>
    <r>
      <rPr>
        <vertAlign val="subscript"/>
        <sz val="12"/>
        <color theme="1"/>
        <rFont val="Calibri"/>
        <family val="2"/>
        <scheme val="minor"/>
      </rPr>
      <t>2</t>
    </r>
  </si>
  <si>
    <t>CC1(=CN(C(=O)NC(=O)1)C2(CC(O)C(COP(=O)([O-])OP(=O)([O-])[O-])O2))</t>
  </si>
  <si>
    <t>dTMP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</si>
  <si>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13</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8</t>
    </r>
    <r>
      <rPr>
        <sz val="11"/>
        <color theme="1"/>
        <rFont val="Calibri"/>
        <family val="2"/>
        <scheme val="minor"/>
      </rPr>
      <t>P</t>
    </r>
  </si>
  <si>
    <t>CC1(=CN(C(=O)NC(=O)1)C2(CC(O)C(COP(=O)([O-])[O-])O2))</t>
  </si>
  <si>
    <t>dTTP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</si>
  <si>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13</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14</t>
    </r>
    <r>
      <rPr>
        <sz val="11"/>
        <color theme="1"/>
        <rFont val="Calibri"/>
        <family val="2"/>
        <scheme val="minor"/>
      </rPr>
      <t>P</t>
    </r>
    <r>
      <rPr>
        <vertAlign val="subscript"/>
        <sz val="12"/>
        <color theme="1"/>
        <rFont val="Calibri"/>
        <family val="2"/>
        <scheme val="minor"/>
      </rPr>
      <t>3</t>
    </r>
  </si>
  <si>
    <t>CC1(=CN(C(=O)NC(=O)1)C2(CC(O)C(COP(=O)([O-])OP(=O)([O-])OP(=O)([O-])[O-])O2))</t>
  </si>
  <si>
    <t>dUMP</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</si>
  <si>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11</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8</t>
    </r>
    <r>
      <rPr>
        <sz val="11"/>
        <color theme="1"/>
        <rFont val="Calibri"/>
        <family val="2"/>
        <scheme val="minor"/>
      </rPr>
      <t>P</t>
    </r>
  </si>
  <si>
    <t>C(OP(=O)([O-])[O-])C1(OC(CC(O)1)N2(C=CC(=O)NC(=O)2))</t>
  </si>
  <si>
    <t>dUTP</t>
  </si>
  <si>
    <r>
      <t>C</t>
    </r>
    <r>
      <rPr>
        <vertAlign val="subscript"/>
        <sz val="12"/>
        <color theme="1"/>
        <rFont val="Calibri"/>
        <family val="2"/>
        <scheme val="minor"/>
      </rPr>
      <t>9</t>
    </r>
    <r>
      <rPr>
        <sz val="11"/>
        <color theme="1"/>
        <rFont val="Calibri"/>
        <family val="2"/>
        <scheme val="minor"/>
      </rPr>
      <t>H</t>
    </r>
    <r>
      <rPr>
        <vertAlign val="subscript"/>
        <sz val="12"/>
        <color theme="1"/>
        <rFont val="Calibri"/>
        <family val="2"/>
        <scheme val="minor"/>
      </rPr>
      <t>11</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14</t>
    </r>
    <r>
      <rPr>
        <sz val="11"/>
        <color theme="1"/>
        <rFont val="Calibri"/>
        <family val="2"/>
        <scheme val="minor"/>
      </rPr>
      <t>P</t>
    </r>
    <r>
      <rPr>
        <vertAlign val="subscript"/>
        <sz val="12"/>
        <color theme="1"/>
        <rFont val="Calibri"/>
        <family val="2"/>
        <scheme val="minor"/>
      </rPr>
      <t>3</t>
    </r>
  </si>
  <si>
    <t>C(OP(=O)([O-])OP(=O)([O-])OP(=O)([O-])[O-])C1(OC(CC(O)1)N2(C=CC(=O)NC(=O)2))</t>
  </si>
  <si>
    <t>D-Xylulose5-phosphate</t>
  </si>
  <si>
    <t>C(OP([O-])(=O)[O-])C(O)C(O)C(=O)CO</t>
  </si>
  <si>
    <t>FAD</t>
  </si>
  <si>
    <r>
      <t>C</t>
    </r>
    <r>
      <rPr>
        <vertAlign val="subscript"/>
        <sz val="12"/>
        <color theme="1"/>
        <rFont val="Calibri"/>
        <family val="2"/>
        <scheme val="minor"/>
      </rPr>
      <t>27</t>
    </r>
    <r>
      <rPr>
        <sz val="11"/>
        <color theme="1"/>
        <rFont val="Calibri"/>
        <family val="2"/>
        <scheme val="minor"/>
      </rPr>
      <t>H</t>
    </r>
    <r>
      <rPr>
        <vertAlign val="subscript"/>
        <sz val="12"/>
        <color theme="1"/>
        <rFont val="Calibri"/>
        <family val="2"/>
        <scheme val="minor"/>
      </rPr>
      <t>31</t>
    </r>
    <r>
      <rPr>
        <sz val="11"/>
        <color theme="1"/>
        <rFont val="Calibri"/>
        <family val="2"/>
        <scheme val="minor"/>
      </rPr>
      <t>N</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15</t>
    </r>
    <r>
      <rPr>
        <sz val="11"/>
        <color theme="1"/>
        <rFont val="Calibri"/>
        <family val="2"/>
        <scheme val="minor"/>
      </rPr>
      <t>P</t>
    </r>
    <r>
      <rPr>
        <vertAlign val="subscript"/>
        <sz val="12"/>
        <color theme="1"/>
        <rFont val="Calibri"/>
        <family val="2"/>
        <scheme val="minor"/>
      </rPr>
      <t>2</t>
    </r>
  </si>
  <si>
    <t>C(C(O)C(C(O)CN2(C3(C=C(C(C)=CC(N=C1(C(=O)NC(=O)N=C12))=3)C)))O)OP(OP([O-])(OCC6(C(O)C(O)C(N5(C=NC4(C(N)=NC=NC=45)))O6))=O)([O-])=O</t>
  </si>
  <si>
    <t>FADH2</t>
  </si>
  <si>
    <r>
      <t>C</t>
    </r>
    <r>
      <rPr>
        <vertAlign val="subscript"/>
        <sz val="12"/>
        <color theme="1"/>
        <rFont val="Calibri"/>
        <family val="2"/>
        <scheme val="minor"/>
      </rPr>
      <t>27</t>
    </r>
    <r>
      <rPr>
        <sz val="11"/>
        <color theme="1"/>
        <rFont val="Calibri"/>
        <family val="2"/>
        <scheme val="minor"/>
      </rPr>
      <t>H</t>
    </r>
    <r>
      <rPr>
        <vertAlign val="subscript"/>
        <sz val="12"/>
        <color theme="1"/>
        <rFont val="Calibri"/>
        <family val="2"/>
        <scheme val="minor"/>
      </rPr>
      <t>33</t>
    </r>
    <r>
      <rPr>
        <sz val="11"/>
        <color theme="1"/>
        <rFont val="Calibri"/>
        <family val="2"/>
        <scheme val="minor"/>
      </rPr>
      <t>N</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15</t>
    </r>
    <r>
      <rPr>
        <sz val="11"/>
        <color theme="1"/>
        <rFont val="Calibri"/>
        <family val="2"/>
        <scheme val="minor"/>
      </rPr>
      <t>P</t>
    </r>
    <r>
      <rPr>
        <vertAlign val="subscript"/>
        <sz val="12"/>
        <color theme="1"/>
        <rFont val="Calibri"/>
        <family val="2"/>
        <scheme val="minor"/>
      </rPr>
      <t>2</t>
    </r>
  </si>
  <si>
    <t>CC4(C(=CC5(NC6(=C(N(CC(O)C(O)C(COP(=O)([O-])OP(=O)(OCC1(C(O)C(C(O1)N2(C3(N=CN=C(C(N=C2)=3)N)))O))[O-])O)C(C=4)=5)NC(NC6=O)=O)))C)</t>
  </si>
  <si>
    <t>FAICAR</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</si>
  <si>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13</t>
    </r>
    <r>
      <rPr>
        <sz val="11"/>
        <color theme="1"/>
        <rFont val="Calibri"/>
        <family val="2"/>
        <scheme val="minor"/>
      </rPr>
      <t>N</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9</t>
    </r>
    <r>
      <rPr>
        <sz val="11"/>
        <color theme="1"/>
        <rFont val="Calibri"/>
        <family val="2"/>
        <scheme val="minor"/>
      </rPr>
      <t>P</t>
    </r>
  </si>
  <si>
    <t>C(NC1(N(C=NC=1C(=O)N)C2(C(O)C(C(COP([O-])(=O)[O-])O2)O)))=O</t>
  </si>
  <si>
    <t>FGAM</t>
  </si>
  <si>
    <r>
      <t>C</t>
    </r>
    <r>
      <rPr>
        <vertAlign val="subscript"/>
        <sz val="12"/>
        <color theme="1"/>
        <rFont val="Calibri"/>
        <family val="2"/>
        <scheme val="minor"/>
      </rPr>
      <t>8</t>
    </r>
    <r>
      <rPr>
        <sz val="11"/>
        <color theme="1"/>
        <rFont val="Calibri"/>
        <family val="2"/>
        <scheme val="minor"/>
      </rPr>
      <t>H</t>
    </r>
    <r>
      <rPr>
        <vertAlign val="subscript"/>
        <sz val="12"/>
        <color theme="1"/>
        <rFont val="Calibri"/>
        <family val="2"/>
        <scheme val="minor"/>
      </rPr>
      <t>15</t>
    </r>
    <r>
      <rPr>
        <sz val="11"/>
        <color theme="1"/>
        <rFont val="Calibri"/>
        <family val="2"/>
        <scheme val="minor"/>
      </rPr>
      <t>N</t>
    </r>
    <r>
      <rPr>
        <vertAlign val="subscript"/>
        <sz val="12"/>
        <color theme="1"/>
        <rFont val="Calibri"/>
        <family val="2"/>
        <scheme val="minor"/>
      </rPr>
      <t>3</t>
    </r>
    <r>
      <rPr>
        <sz val="11"/>
        <color theme="1"/>
        <rFont val="Calibri"/>
        <family val="2"/>
        <scheme val="minor"/>
      </rPr>
      <t>O</t>
    </r>
    <r>
      <rPr>
        <vertAlign val="subscript"/>
        <sz val="12"/>
        <color theme="1"/>
        <rFont val="Calibri"/>
        <family val="2"/>
        <scheme val="minor"/>
      </rPr>
      <t>8</t>
    </r>
    <r>
      <rPr>
        <sz val="11"/>
        <color theme="1"/>
        <rFont val="Calibri"/>
        <family val="2"/>
        <scheme val="minor"/>
      </rPr>
      <t>P</t>
    </r>
  </si>
  <si>
    <t>C(NCC(NC1(C(C(C(COP([O-])(=O)[O-])O1)O)O))=[N+])=O</t>
  </si>
  <si>
    <t>formaldehyde</t>
  </si>
  <si>
    <t>Fumarate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</si>
  <si>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4</t>
    </r>
  </si>
  <si>
    <t>C([O-])(C=CC(=O)[O-])=O</t>
  </si>
  <si>
    <t>GAR</t>
  </si>
  <si>
    <r>
      <t>C</t>
    </r>
    <r>
      <rPr>
        <vertAlign val="subscript"/>
        <sz val="12"/>
        <color theme="1"/>
        <rFont val="Calibri"/>
        <family val="2"/>
        <scheme val="minor"/>
      </rPr>
      <t>7</t>
    </r>
    <r>
      <rPr>
        <sz val="11"/>
        <color theme="1"/>
        <rFont val="Calibri"/>
        <family val="2"/>
        <scheme val="minor"/>
      </rPr>
      <t>H</t>
    </r>
    <r>
      <rPr>
        <vertAlign val="subscript"/>
        <sz val="12"/>
        <color theme="1"/>
        <rFont val="Calibri"/>
        <family val="2"/>
        <scheme val="minor"/>
      </rPr>
      <t>14</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8</t>
    </r>
    <r>
      <rPr>
        <sz val="11"/>
        <color theme="1"/>
        <rFont val="Calibri"/>
        <family val="2"/>
        <scheme val="minor"/>
      </rPr>
      <t>P</t>
    </r>
  </si>
  <si>
    <t>C(NC1(OC(C(O)C1O)COP([O-])([O-])=O))(C[N+])=O</t>
  </si>
  <si>
    <t>GDP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</si>
  <si>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11</t>
    </r>
    <r>
      <rPr>
        <sz val="11"/>
        <color theme="1"/>
        <rFont val="Calibri"/>
        <family val="2"/>
        <scheme val="minor"/>
      </rPr>
      <t>P</t>
    </r>
    <r>
      <rPr>
        <vertAlign val="subscript"/>
        <sz val="12"/>
        <color theme="1"/>
        <rFont val="Calibri"/>
        <family val="2"/>
        <scheme val="minor"/>
      </rPr>
      <t>2</t>
    </r>
  </si>
  <si>
    <t>C2(=NC1(C(=O)NC(N)=NC=1N2C3(OC(COP(=O)([O-])OP(=O)([O-])[O-])C(O)C(O)3)))</t>
  </si>
  <si>
    <t>glucose-6-phosphate</t>
  </si>
  <si>
    <t>C(C1(OC(C(C(C1O)O)O)O))OP([O-])([O-])=</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</si>
  <si>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8</t>
    </r>
    <r>
      <rPr>
        <sz val="11"/>
        <color theme="1"/>
        <rFont val="Calibri"/>
        <family val="2"/>
        <scheme val="minor"/>
      </rPr>
      <t>NO</t>
    </r>
    <r>
      <rPr>
        <vertAlign val="subscript"/>
        <sz val="12"/>
        <color theme="1"/>
        <rFont val="Calibri"/>
        <family val="2"/>
        <scheme val="minor"/>
      </rPr>
      <t>4</t>
    </r>
  </si>
  <si>
    <t>C(=O)([O-])C([N+])CCC(=O)[O-]</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</si>
  <si>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10</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3</t>
    </r>
  </si>
  <si>
    <t>C(=O)([O-])C([N+])CCC(=O)N</t>
  </si>
  <si>
    <t>Glyceraldehyde3-phosphate</t>
  </si>
  <si>
    <t>C(OP(=O)([O-])[O-])C(O)C=O</t>
  </si>
  <si>
    <r>
      <t>C</t>
    </r>
    <r>
      <rPr>
        <vertAlign val="subscript"/>
        <sz val="12"/>
        <color theme="1"/>
        <rFont val="Calibri"/>
        <family val="2"/>
        <scheme val="minor"/>
      </rPr>
      <t>2</t>
    </r>
    <r>
      <rPr>
        <sz val="11"/>
        <color theme="1"/>
        <rFont val="Calibri"/>
        <family val="2"/>
        <scheme val="minor"/>
      </rPr>
      <t>H</t>
    </r>
    <r>
      <rPr>
        <vertAlign val="subscript"/>
        <sz val="12"/>
        <color theme="1"/>
        <rFont val="Calibri"/>
        <family val="2"/>
        <scheme val="minor"/>
      </rPr>
      <t>5</t>
    </r>
    <r>
      <rPr>
        <sz val="11"/>
        <color theme="1"/>
        <rFont val="Calibri"/>
        <family val="2"/>
        <scheme val="minor"/>
      </rPr>
      <t>NO</t>
    </r>
    <r>
      <rPr>
        <vertAlign val="subscript"/>
        <sz val="12"/>
        <color theme="1"/>
        <rFont val="Calibri"/>
        <family val="2"/>
        <scheme val="minor"/>
      </rPr>
      <t>2</t>
    </r>
  </si>
  <si>
    <t>C(=O)([O-])C[N+]</t>
  </si>
  <si>
    <t>GMP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</si>
  <si>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8</t>
    </r>
    <r>
      <rPr>
        <sz val="11"/>
        <color theme="1"/>
        <rFont val="Calibri"/>
        <family val="2"/>
        <scheme val="minor"/>
      </rPr>
      <t>P</t>
    </r>
  </si>
  <si>
    <t>C2(=NC1(C(=O)NC(N)=NC=1N2C3(OC(COP([O-])(=O)[O-])C(O)C(O)3)))</t>
  </si>
  <si>
    <t>GTP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</si>
  <si>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12</t>
    </r>
    <r>
      <rPr>
        <sz val="11"/>
        <color theme="1"/>
        <rFont val="Calibri"/>
        <family val="2"/>
        <scheme val="minor"/>
      </rPr>
      <t>N</t>
    </r>
    <r>
      <rPr>
        <vertAlign val="subscript"/>
        <sz val="12"/>
        <color theme="1"/>
        <rFont val="Calibri"/>
        <family val="2"/>
        <scheme val="minor"/>
      </rPr>
      <t>5</t>
    </r>
    <r>
      <rPr>
        <sz val="11"/>
        <color theme="1"/>
        <rFont val="Calibri"/>
        <family val="2"/>
        <scheme val="minor"/>
      </rPr>
      <t>O</t>
    </r>
    <r>
      <rPr>
        <vertAlign val="subscript"/>
        <sz val="12"/>
        <color theme="1"/>
        <rFont val="Calibri"/>
        <family val="2"/>
        <scheme val="minor"/>
      </rPr>
      <t>14</t>
    </r>
    <r>
      <rPr>
        <sz val="11"/>
        <color theme="1"/>
        <rFont val="Calibri"/>
        <family val="2"/>
        <scheme val="minor"/>
      </rPr>
      <t>P</t>
    </r>
    <r>
      <rPr>
        <vertAlign val="subscript"/>
        <sz val="12"/>
        <color theme="1"/>
        <rFont val="Calibri"/>
        <family val="2"/>
        <scheme val="minor"/>
      </rPr>
      <t>3</t>
    </r>
  </si>
  <si>
    <t>C2(=NC1(C(=O)NC(N)=NC=1N2C3(OC(COP(=O)([O-])OP(=O)([O-])OP(=O)([O-])[O-])C(O)C(O)3)))</t>
  </si>
  <si>
    <t>H2CO3</t>
  </si>
  <si>
    <r>
      <t>CH</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3</t>
    </r>
  </si>
  <si>
    <t>C(O)(=O)O</t>
  </si>
  <si>
    <t>H2O</t>
  </si>
  <si>
    <t>H2O2</t>
  </si>
  <si>
    <t>Homocysteine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</si>
  <si>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9</t>
    </r>
    <r>
      <rPr>
        <sz val="11"/>
        <color theme="1"/>
        <rFont val="Calibri"/>
        <family val="2"/>
        <scheme val="minor"/>
      </rPr>
      <t>NO</t>
    </r>
    <r>
      <rPr>
        <vertAlign val="subscript"/>
        <sz val="12"/>
        <color theme="1"/>
        <rFont val="Calibri"/>
        <family val="2"/>
        <scheme val="minor"/>
      </rPr>
      <t>2</t>
    </r>
    <r>
      <rPr>
        <sz val="11"/>
        <color theme="1"/>
        <rFont val="Calibri"/>
        <family val="2"/>
        <scheme val="minor"/>
      </rPr>
      <t>S</t>
    </r>
  </si>
  <si>
    <t>C(C(CCS)[N+])(=O)[O-]</t>
  </si>
  <si>
    <t>imidazole-acetol-phosphate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</si>
  <si>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7</t>
    </r>
    <r>
      <rPr>
        <sz val="11"/>
        <color theme="1"/>
        <rFont val="Calibri"/>
        <family val="2"/>
        <scheme val="minor"/>
      </rPr>
      <t>N</t>
    </r>
    <r>
      <rPr>
        <vertAlign val="subscript"/>
        <sz val="12"/>
        <color theme="1"/>
        <rFont val="Calibri"/>
        <family val="2"/>
        <scheme val="minor"/>
      </rPr>
      <t>2</t>
    </r>
    <r>
      <rPr>
        <sz val="11"/>
        <color theme="1"/>
        <rFont val="Calibri"/>
        <family val="2"/>
        <scheme val="minor"/>
      </rPr>
      <t>O</t>
    </r>
    <r>
      <rPr>
        <vertAlign val="subscript"/>
        <sz val="12"/>
        <color theme="1"/>
        <rFont val="Calibri"/>
        <family val="2"/>
        <scheme val="minor"/>
      </rPr>
      <t>5</t>
    </r>
    <r>
      <rPr>
        <sz val="11"/>
        <color theme="1"/>
        <rFont val="Calibri"/>
        <family val="2"/>
        <scheme val="minor"/>
      </rPr>
      <t>P</t>
    </r>
  </si>
  <si>
    <t>C1(NC=NC=1CC(COP([O-])(=O)[O-])=O)</t>
  </si>
  <si>
    <t>IMP</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</si>
  <si>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11</t>
    </r>
    <r>
      <rPr>
        <sz val="11"/>
        <color theme="1"/>
        <rFont val="Calibri"/>
        <family val="2"/>
        <scheme val="minor"/>
      </rPr>
      <t>N</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8</t>
    </r>
    <r>
      <rPr>
        <sz val="11"/>
        <color theme="1"/>
        <rFont val="Calibri"/>
        <family val="2"/>
        <scheme val="minor"/>
      </rPr>
      <t>P</t>
    </r>
  </si>
  <si>
    <t>C3(=NC1(=C(N=CN1C2(OC(COP(=O)([O-])[O-])C(O)C(O)2))C(=O)N3))</t>
  </si>
  <si>
    <t>Indoleglycerol-phosphate</t>
  </si>
  <si>
    <r>
      <t>C</t>
    </r>
    <r>
      <rPr>
        <vertAlign val="subscript"/>
        <sz val="12"/>
        <color theme="1"/>
        <rFont val="Calibri"/>
        <family val="2"/>
        <scheme val="minor"/>
      </rPr>
      <t>11</t>
    </r>
    <r>
      <rPr>
        <sz val="11"/>
        <color theme="1"/>
        <rFont val="Calibri"/>
        <family val="2"/>
        <scheme val="minor"/>
      </rPr>
      <t>H</t>
    </r>
    <r>
      <rPr>
        <vertAlign val="subscript"/>
        <sz val="12"/>
        <color theme="1"/>
        <rFont val="Calibri"/>
        <family val="2"/>
        <scheme val="minor"/>
      </rPr>
      <t>12</t>
    </r>
    <r>
      <rPr>
        <sz val="11"/>
        <color theme="1"/>
        <rFont val="Calibri"/>
        <family val="2"/>
        <scheme val="minor"/>
      </rPr>
      <t>NO</t>
    </r>
    <r>
      <rPr>
        <vertAlign val="subscript"/>
        <sz val="12"/>
        <color theme="1"/>
        <rFont val="Calibri"/>
        <family val="2"/>
        <scheme val="minor"/>
      </rPr>
      <t>6</t>
    </r>
    <r>
      <rPr>
        <sz val="11"/>
        <color theme="1"/>
        <rFont val="Calibri"/>
        <family val="2"/>
        <scheme val="minor"/>
      </rPr>
      <t>P</t>
    </r>
  </si>
  <si>
    <t>C2(=C(C1(C=CC=CC=1N2))C(C(COP([O-])(=O)[O-])O)O)</t>
  </si>
  <si>
    <t>Isocitrate</t>
  </si>
  <si>
    <t>C(=O)(C(CC([O-])=O)C(O)C([O-])=O)[O-]</t>
  </si>
  <si>
    <t>isopentenyl-diphosphate</t>
  </si>
  <si>
    <t>CC(=C)CCOP([O-])(=O)OP([O-])(=O)[O-]</t>
  </si>
  <si>
    <t>isopentenyl-phosphate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</si>
  <si>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9</t>
    </r>
    <r>
      <rPr>
        <sz val="11"/>
        <color theme="1"/>
        <rFont val="Calibri"/>
        <family val="2"/>
        <scheme val="minor"/>
      </rPr>
      <t>O</t>
    </r>
    <r>
      <rPr>
        <vertAlign val="subscript"/>
        <sz val="12"/>
        <color theme="1"/>
        <rFont val="Calibri"/>
        <family val="2"/>
        <scheme val="minor"/>
      </rPr>
      <t>4</t>
    </r>
    <r>
      <rPr>
        <sz val="11"/>
        <color theme="1"/>
        <rFont val="Calibri"/>
        <family val="2"/>
        <scheme val="minor"/>
      </rPr>
      <t>P</t>
    </r>
  </si>
  <si>
    <t>CC(=C)CCOP(=O)([O-])[O-]</t>
  </si>
  <si>
    <t>L-Alanine</t>
  </si>
  <si>
    <t>L-Arginine</t>
  </si>
  <si>
    <r>
      <t>C</t>
    </r>
    <r>
      <rPr>
        <vertAlign val="subscript"/>
        <sz val="12"/>
        <color theme="1"/>
        <rFont val="Calibri"/>
        <family val="2"/>
        <scheme val="minor"/>
      </rPr>
      <t>6</t>
    </r>
    <r>
      <rPr>
        <sz val="11"/>
        <color theme="1"/>
        <rFont val="Calibri"/>
        <family val="2"/>
        <scheme val="minor"/>
      </rPr>
      <t>H</t>
    </r>
    <r>
      <rPr>
        <vertAlign val="subscript"/>
        <sz val="12"/>
        <color theme="1"/>
        <rFont val="Calibri"/>
        <family val="2"/>
        <scheme val="minor"/>
      </rPr>
      <t>15</t>
    </r>
    <r>
      <rPr>
        <sz val="11"/>
        <color theme="1"/>
        <rFont val="Calibri"/>
        <family val="2"/>
        <scheme val="minor"/>
      </rPr>
      <t>N</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2</t>
    </r>
  </si>
  <si>
    <t>C(NC(=[N+])N)CCC([N+])C(=O)[O-]</t>
  </si>
  <si>
    <t>L-Argininosuccinate</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</si>
  <si>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17</t>
    </r>
    <r>
      <rPr>
        <sz val="11"/>
        <color theme="1"/>
        <rFont val="Calibri"/>
        <family val="2"/>
        <scheme val="minor"/>
      </rPr>
      <t>N</t>
    </r>
    <r>
      <rPr>
        <vertAlign val="subscript"/>
        <sz val="12"/>
        <color theme="1"/>
        <rFont val="Calibri"/>
        <family val="2"/>
        <scheme val="minor"/>
      </rPr>
      <t>4</t>
    </r>
    <r>
      <rPr>
        <sz val="11"/>
        <color theme="1"/>
        <rFont val="Calibri"/>
        <family val="2"/>
        <scheme val="minor"/>
      </rPr>
      <t>O</t>
    </r>
    <r>
      <rPr>
        <vertAlign val="subscript"/>
        <sz val="12"/>
        <color theme="1"/>
        <rFont val="Calibri"/>
        <family val="2"/>
        <scheme val="minor"/>
      </rPr>
      <t>6</t>
    </r>
  </si>
  <si>
    <t>C(NC(=[N+])NC(CC(=O)[O-])C(=O)[O-])CCC(C(=O)[O-])[N+]</t>
  </si>
  <si>
    <t>L-Asparagine</t>
  </si>
  <si>
    <t>L-Aspartate</t>
  </si>
  <si>
    <t>L-Aspartate4-semialdehyde</t>
  </si>
  <si>
    <r>
      <t>C</t>
    </r>
    <r>
      <rPr>
        <vertAlign val="subscript"/>
        <sz val="12"/>
        <color theme="1"/>
        <rFont val="Calibri"/>
        <family val="2"/>
        <scheme val="minor"/>
      </rPr>
      <t>4</t>
    </r>
    <r>
      <rPr>
        <sz val="11"/>
        <color theme="1"/>
        <rFont val="Calibri"/>
        <family val="2"/>
        <scheme val="minor"/>
      </rPr>
      <t>H</t>
    </r>
    <r>
      <rPr>
        <vertAlign val="subscript"/>
        <sz val="12"/>
        <color theme="1"/>
        <rFont val="Calibri"/>
        <family val="2"/>
        <scheme val="minor"/>
      </rPr>
      <t>7</t>
    </r>
    <r>
      <rPr>
        <sz val="11"/>
        <color theme="1"/>
        <rFont val="Calibri"/>
        <family val="2"/>
        <scheme val="minor"/>
      </rPr>
      <t>NO</t>
    </r>
    <r>
      <rPr>
        <vertAlign val="subscript"/>
        <sz val="12"/>
        <color theme="1"/>
        <rFont val="Calibri"/>
        <family val="2"/>
        <scheme val="minor"/>
      </rPr>
      <t>3</t>
    </r>
  </si>
  <si>
    <t>C(C=O)C([N+])C(=O)[O-]</t>
  </si>
  <si>
    <t>L-Cysteine</t>
  </si>
  <si>
    <t>L-Glutamate</t>
  </si>
  <si>
    <t>L-Glutamate5-semialdehyde</t>
  </si>
  <si>
    <r>
      <t>C</t>
    </r>
    <r>
      <rPr>
        <vertAlign val="subscript"/>
        <sz val="12"/>
        <color theme="1"/>
        <rFont val="Calibri"/>
        <family val="2"/>
        <scheme val="minor"/>
      </rPr>
      <t>5</t>
    </r>
    <r>
      <rPr>
        <sz val="11"/>
        <color theme="1"/>
        <rFont val="Calibri"/>
        <family val="2"/>
        <scheme val="minor"/>
      </rPr>
      <t>H</t>
    </r>
    <r>
      <rPr>
        <vertAlign val="subscript"/>
        <sz val="12"/>
        <color theme="1"/>
        <rFont val="Calibri"/>
        <family val="2"/>
        <scheme val="minor"/>
      </rPr>
      <t>9</t>
    </r>
    <r>
      <rPr>
        <sz val="11"/>
        <color theme="1"/>
        <rFont val="Calibri"/>
        <family val="2"/>
        <scheme val="minor"/>
      </rPr>
      <t>NO</t>
    </r>
    <r>
      <rPr>
        <vertAlign val="subscript"/>
        <sz val="12"/>
        <color theme="1"/>
        <rFont val="Calibri"/>
        <family val="2"/>
        <scheme val="minor"/>
      </rPr>
      <t>3</t>
    </r>
  </si>
  <si>
    <t>C(C([N+])C(=O)[O-])CC=O</t>
  </si>
  <si>
    <t>L-Glutamine</t>
  </si>
  <si>
    <t>O2_out</t>
  </si>
  <si>
    <t>peptide_biomass</t>
  </si>
  <si>
    <t>D-fructose-1_6-bisphosphate</t>
  </si>
  <si>
    <r>
      <t>C</t>
    </r>
    <r>
      <rPr>
        <vertAlign val="subscript"/>
        <sz val="11"/>
        <color theme="1"/>
        <rFont val="Calibri"/>
        <family val="2"/>
        <scheme val="minor"/>
      </rPr>
      <t>6</t>
    </r>
    <r>
      <rPr>
        <sz val="11"/>
        <color theme="1"/>
        <rFont val="Calibri"/>
        <family val="2"/>
        <scheme val="minor"/>
      </rPr>
      <t>H</t>
    </r>
    <r>
      <rPr>
        <vertAlign val="subscript"/>
        <sz val="11"/>
        <color theme="1"/>
        <rFont val="Calibri"/>
        <family val="2"/>
        <scheme val="minor"/>
      </rPr>
      <t>10</t>
    </r>
    <r>
      <rPr>
        <sz val="11"/>
        <color theme="1"/>
        <rFont val="Calibri"/>
        <family val="2"/>
        <scheme val="minor"/>
      </rPr>
      <t>O</t>
    </r>
    <r>
      <rPr>
        <vertAlign val="subscript"/>
        <sz val="11"/>
        <color theme="1"/>
        <rFont val="Calibri"/>
        <family val="2"/>
        <scheme val="minor"/>
      </rPr>
      <t>12</t>
    </r>
    <r>
      <rPr>
        <sz val="11"/>
        <color theme="1"/>
        <rFont val="Calibri"/>
        <family val="2"/>
        <scheme val="minor"/>
      </rPr>
      <t>P</t>
    </r>
    <r>
      <rPr>
        <vertAlign val="subscript"/>
        <sz val="11"/>
        <color theme="1"/>
        <rFont val="Calibri"/>
        <family val="2"/>
        <scheme val="minor"/>
      </rPr>
      <t>2</t>
    </r>
  </si>
  <si>
    <t>C(C1(C(C(C(O1)(COP([O-])([O-])=O)O)O)O))OP([O-])([O-])=O</t>
  </si>
  <si>
    <t>HCO3</t>
  </si>
  <si>
    <r>
      <t>HCO</t>
    </r>
    <r>
      <rPr>
        <vertAlign val="subscript"/>
        <sz val="11"/>
        <color theme="1"/>
        <rFont val="Calibri"/>
        <family val="2"/>
        <scheme val="minor"/>
      </rPr>
      <t>3</t>
    </r>
  </si>
  <si>
    <t>C([O-])(=O)O</t>
  </si>
  <si>
    <t>Maintenance_leak</t>
  </si>
  <si>
    <t>proton_external</t>
  </si>
  <si>
    <t>5-methyl-tetrahydrofolate</t>
  </si>
  <si>
    <r>
      <t>C</t>
    </r>
    <r>
      <rPr>
        <vertAlign val="subscript"/>
        <sz val="11"/>
        <color theme="1"/>
        <rFont val="Calibri"/>
        <family val="2"/>
        <scheme val="minor"/>
      </rPr>
      <t>20</t>
    </r>
    <r>
      <rPr>
        <sz val="11"/>
        <color theme="1"/>
        <rFont val="Calibri"/>
        <family val="2"/>
        <scheme val="minor"/>
      </rPr>
      <t>H</t>
    </r>
    <r>
      <rPr>
        <vertAlign val="subscript"/>
        <sz val="11"/>
        <color theme="1"/>
        <rFont val="Calibri"/>
        <family val="2"/>
        <scheme val="minor"/>
      </rPr>
      <t>23</t>
    </r>
    <r>
      <rPr>
        <sz val="11"/>
        <color theme="1"/>
        <rFont val="Calibri"/>
        <family val="2"/>
        <scheme val="minor"/>
      </rPr>
      <t>N</t>
    </r>
    <r>
      <rPr>
        <vertAlign val="subscript"/>
        <sz val="11"/>
        <color theme="1"/>
        <rFont val="Calibri"/>
        <family val="2"/>
        <scheme val="minor"/>
      </rPr>
      <t>7</t>
    </r>
    <r>
      <rPr>
        <sz val="11"/>
        <color theme="1"/>
        <rFont val="Calibri"/>
        <family val="2"/>
        <scheme val="minor"/>
      </rPr>
      <t>O</t>
    </r>
    <r>
      <rPr>
        <vertAlign val="subscript"/>
        <sz val="11"/>
        <color theme="1"/>
        <rFont val="Calibri"/>
        <family val="2"/>
        <scheme val="minor"/>
      </rPr>
      <t>6</t>
    </r>
  </si>
  <si>
    <t>CN2(C(CNC1(=C(C(=O)NC(N)=N1)2))CNC3(C=CC(C(=O)NC(C(=O)[O-])CCC([O-])=O)=CC=3))</t>
  </si>
  <si>
    <t xml:space="preserve">C1(C(CC(C([O-])=O)=O)=CC=C(C=1)O) </t>
  </si>
  <si>
    <t>Program finished successfully.</t>
  </si>
  <si>
    <t>X</t>
  </si>
  <si>
    <t>Glutamate</t>
  </si>
  <si>
    <t>Aspartate</t>
  </si>
  <si>
    <t>Amino acid distribution, expressed as percent of total sequence:</t>
  </si>
  <si>
    <t>All input files processed...onto results!</t>
  </si>
  <si>
    <t>Peptide count</t>
  </si>
  <si>
    <t>rRNA nucleotide requirement</t>
  </si>
  <si>
    <t>percent</t>
  </si>
  <si>
    <t>U</t>
  </si>
  <si>
    <t>Total</t>
  </si>
  <si>
    <t>&gt;2504813573 16S rRNA. Bacterial SSU</t>
  </si>
  <si>
    <t>rRNA nucleotide requirement - based on translated DNA sequence (A=&gt;T, U=&gt;A, C=&gt;G, G=&gt;C)</t>
  </si>
  <si>
    <t>&gt;2504813574 23S rRNA. Bacterial LSU</t>
  </si>
  <si>
    <t>Length</t>
  </si>
  <si>
    <t>Anys</t>
  </si>
  <si>
    <t>Guanine</t>
  </si>
  <si>
    <t>Cytosine</t>
  </si>
  <si>
    <t>Thymine</t>
  </si>
  <si>
    <t>Adenoside</t>
  </si>
  <si>
    <t>RNA count</t>
  </si>
  <si>
    <t>%T</t>
  </si>
  <si>
    <t>%A</t>
  </si>
  <si>
    <t>%C</t>
  </si>
  <si>
    <t>%G</t>
  </si>
  <si>
    <t>ATP per 1kg of Biomass</t>
  </si>
  <si>
    <t>calculated for 1kg of BIOMASS</t>
  </si>
  <si>
    <t>Amino</t>
  </si>
  <si>
    <t>Polysacc</t>
  </si>
  <si>
    <t>Lipid</t>
  </si>
  <si>
    <t>RNA</t>
  </si>
  <si>
    <t>% cell comp. by mass</t>
  </si>
  <si>
    <t>g/unit</t>
  </si>
  <si>
    <t>Overall Biomass Coefficients</t>
  </si>
  <si>
    <t>Amino acid</t>
  </si>
  <si>
    <t>Polysacch.</t>
  </si>
  <si>
    <t>mol/unit</t>
  </si>
  <si>
    <t>g/mol</t>
  </si>
  <si>
    <t>Species</t>
  </si>
  <si>
    <t>Unit</t>
  </si>
  <si>
    <t>{'A': 46225, 'C': 5153, 'E': 55267, 'D': 35219, 'G': 57590, 'F': 32144, 'I': 49960, 'H': 11494, 'K': 47270, 'M': 18530, 'L': 85106, 'N': 27612, 'Q': 17493, 'P': 33009, 'S': 53950, 'R': 48994, 'T': 38000, 'W': 9062, 'V': 70095, 'Y': 30497, 'X': 1}</t>
  </si>
  <si>
    <t>Total # of Amino acids 772671</t>
  </si>
  <si>
    <t>Total # of proteins: 3356</t>
  </si>
  <si>
    <t>&gt;2508724569 16S rRNA. Bacterial SSU [Metallosphaera sp. MK1 : MetMK1DRAFT_MMQ.19] (+)strand</t>
  </si>
  <si>
    <t>&gt;2508724570 23S rRNA. Bacterial LSU [Metallosphaera sp. MK1 : MetMK1DRAFT_MMQ.19] (+)strand</t>
  </si>
  <si>
    <t>        DNA A+T number of bases</t>
  </si>
  <si>
    <t>        DNA G+C number of bases</t>
  </si>
  <si>
    <t>DNA, total number of bases</t>
  </si>
  <si>
    <t xml:space="preserve"> + </t>
  </si>
  <si>
    <t xml:space="preserve"> = </t>
  </si>
  <si>
    <t xml:space="preserve"> L-Alanine</t>
  </si>
  <si>
    <t xml:space="preserve"> L-Cysteine</t>
  </si>
  <si>
    <t xml:space="preserve"> L-Aspartate</t>
  </si>
  <si>
    <t xml:space="preserve"> L-Glutamate</t>
  </si>
  <si>
    <t xml:space="preserve"> L-Phenylalanine</t>
  </si>
  <si>
    <t xml:space="preserve"> Glycine</t>
  </si>
  <si>
    <t xml:space="preserve"> L-Histidine</t>
  </si>
  <si>
    <t xml:space="preserve"> L-Isoleucine</t>
  </si>
  <si>
    <t xml:space="preserve"> L-Lysine</t>
  </si>
  <si>
    <t xml:space="preserve"> L-Leucine</t>
  </si>
  <si>
    <t xml:space="preserve"> L-Methionine</t>
  </si>
  <si>
    <t xml:space="preserve"> L-Asparagine</t>
  </si>
  <si>
    <t xml:space="preserve"> L-Proline</t>
  </si>
  <si>
    <t xml:space="preserve"> L-Glutamine</t>
  </si>
  <si>
    <t xml:space="preserve"> L-Arginine</t>
  </si>
  <si>
    <t xml:space="preserve"> L-Serine</t>
  </si>
  <si>
    <t xml:space="preserve"> L-Threonine</t>
  </si>
  <si>
    <t xml:space="preserve"> L-Valine</t>
  </si>
  <si>
    <t xml:space="preserve"> L-Tryptophan</t>
  </si>
  <si>
    <t xml:space="preserve"> L-Tyrosine</t>
  </si>
  <si>
    <t xml:space="preserve"> ATP</t>
  </si>
  <si>
    <t xml:space="preserve"> GTP</t>
  </si>
  <si>
    <t xml:space="preserve"> H2O</t>
  </si>
  <si>
    <t xml:space="preserve"> AMP</t>
  </si>
  <si>
    <t xml:space="preserve"> GDP</t>
  </si>
  <si>
    <t xml:space="preserve"> peptide_biomass</t>
  </si>
  <si>
    <t xml:space="preserve"> Phosphate</t>
  </si>
  <si>
    <t xml:space="preserve"> Proton</t>
  </si>
  <si>
    <t xml:space="preserve"> dATP</t>
  </si>
  <si>
    <t xml:space="preserve"> dTTP</t>
  </si>
  <si>
    <t xml:space="preserve"> dCTP</t>
  </si>
  <si>
    <t xml:space="preserve"> dGTP</t>
  </si>
  <si>
    <t xml:space="preserve"> DNA</t>
  </si>
  <si>
    <t xml:space="preserve"> PPi</t>
  </si>
  <si>
    <t>1.6.5.3</t>
  </si>
  <si>
    <t>NADH:ubiquinone oxidoreductase subunit 3 (chain A)</t>
  </si>
  <si>
    <t>NADH-quinone oxidoreductase, B subunit</t>
  </si>
  <si>
    <t>NADH:ubiquinone oxidoreductase 49 kD subunit 7</t>
  </si>
  <si>
    <t>NADH:ubiquinone oxidoreductase subunit 1 (chain H)</t>
  </si>
  <si>
    <t>NADH:ubiquinone oxidoreductase subunit 11 or 4L (chain K)</t>
  </si>
  <si>
    <t>NADH:ubiquinone oxidoreductase subunit 2 (chain N)</t>
  </si>
  <si>
    <t>Heme/copper-type cytochrome/quinol oxidases, subunit 1</t>
  </si>
  <si>
    <t>Heme/copper-type cytochrome/quinol oxidases, subunit 2</t>
  </si>
  <si>
    <t>3.6.3.14</t>
  </si>
  <si>
    <t>ATP synthase archaeal, A subunit</t>
  </si>
  <si>
    <t>Archaeal/vacuolar-type H+-ATPase subunit B</t>
  </si>
  <si>
    <t>ATP synthase subunit C.</t>
  </si>
  <si>
    <t>H(+)-transporting ATP synthase, vacuolar type, subunit D</t>
  </si>
  <si>
    <t>Archaeal/vacuolar-type H+-ATPase subunit F</t>
  </si>
  <si>
    <t>Archaeal/vacuolar-type H+-ATPase subunit I</t>
  </si>
  <si>
    <t xml:space="preserve"> Maintenance_energy</t>
  </si>
  <si>
    <t>kg_biomass_EXT</t>
  </si>
  <si>
    <t>ID</t>
  </si>
  <si>
    <t>autotrophy_reduction</t>
  </si>
  <si>
    <t>autotrophy_regeneration</t>
  </si>
  <si>
    <t>MetMK1DRAFT_00025720</t>
  </si>
  <si>
    <t xml:space="preserve">MKIEKSRIGDAYYYPLSKLSELGFNIDELPYSIKVLVENTLRNMDGDKIT
EDDLEAIAGWKTGKDFAFMPTRVVMQDYTGVPLLVDLAAMRSELQRLGLD
PTRVNPRIPSDLVIDHSIQVDYFGTGYSLAMNMRTEFERNQERYKFLKWA
QGAFTNLRIVPPGNGIIHQVNLEFLSKVIDVREHGGVLTAFPEVVIGTDS
HTTMVDGLGVLAWGVGGLEAESVMLGEPYYMSVPEVVGVKLKGEVRDGVT
PTDVVLYLTELLRKKGVVGKFVEFFGPSLSLLSVPDRATIANMAPEYGAT
VGYFPIDEVTLSYLRATDRDAEFVREYSKAQGLMYGREPRYSEVVEVDLG
HVEPALAGPRNPDERVPLRKMAELKVGNKVGKKVKDGSVVIASITSCTNT
SNPTVMLGAGILARKAVSLGLRVPDFVKTSTAPGSPIVVKYLEEAGLLPY
LEALRFHIVGFGCTTCIGNSGPLPKEVEDDLRQGIEAYAVISGNRNFEGR
IYPLLKGTYLASPILVVAYALAGRININFETEPIGIDPNGRPVFLKDVWP
SLKEISKYMEIALNPQFFREQKSKIFEGDENWKKLPVSQGVTFSWDPSST
YIVEPPWFRGESKPFQEIRDARILMILGDKITTDHISPAGPIAPDSDAGR
YLKERGAKELNTFGARRGNHEVMLRGGFSNPKVKNLMVQREGGFTIHYPD
GKIDTIFNVAAMYKKEGVPLVIFAGKQYGTGSSRDWAAKVTSLLGIRVVV
AESFERIHRSNLVAMGVLPVEANWSGANLRGDELVDVILSDLKPRAEVTV
RIKGGKGEREIRGIARVETKAEVEYLRHGGILNYVFTKIKSNSFV
</t>
  </si>
  <si>
    <t>ATGAAAATCGAGAAATCTAGGATCGGAGACGCATATTATTATCCCCTTTC
TAAGCTCTCGGAATTAGGTTTCAACATAGACGAACTCCCTTACTCTATCA
AGGTCTTGGTCGAGAACACACTGAGAAATATGGATGGGGACAAAATAACG
GAGGATGACCTGGAGGCGATAGCTGGTTGGAAGACAGGGAAGGATTTTGC
ATTCATGCCGACTAGGGTCGTGATGCAAGATTACACTGGAGTCCCCCTAT
TAGTCGACCTAGCTGCAATGAGATCTGAGCTTCAACGCTTAGGGTTAGAT
CCGACGAGGGTTAATCCCAGGATTCCATCAGACCTAGTCATAGATCACTC
AATCCAGGTGGATTACTTCGGTACTGGGTACTCCCTGGCAATGAACATGA
GGACTGAGTTCGAAAGGAACCAGGAGAGGTATAAATTTCTCAAGTGGGCA
CAAGGTGCCTTCACTAATCTCAGAATAGTTCCACCAGGAAACGGTATAAT
ACATCAGGTCAATTTGGAGTTCTTGAGTAAGGTAATAGATGTCAGGGAGC
ACGGCGGCGTCCTCACGGCCTTTCCCGAGGTTGTCATAGGCACTGACTCC
CACACTACGATGGTAGACGGTTTAGGGGTCCTAGCTTGGGGAGTGGGAGG
CTTAGAAGCGGAGTCTGTGATGCTAGGTGAACCGTATTACATGAGCGTCC
CTGAGGTAGTGGGGGTCAAGCTTAAGGGAGAGGTTCGAGATGGCGTTACT
CCAACAGATGTAGTGCTCTATTTAACCGAACTTCTGAGGAAAAAGGGAGT
AGTTGGAAAGTTTGTTGAGTTCTTCGGTCCCTCTCTCTCACTACTCTCAG
TTCCGGACAGAGCTACAATCGCCAATATGGCTCCAGAGTACGGAGCCACT
GTGGGTTACTTCCCCATTGACGAGGTAACCCTCTCTTATTTGAGGGCCAC
AGATAGGGACGCTGAATTCGTGAGGGAATACTCTAAGGCGCAAGGCCTGA
TGTACGGAAGAGAGCCCAGATATTCTGAGGTAGTGGAGGTGGACTTGGGC
CACGTGGAACCTGCCCTTGCTGGACCTAGGAACCCAGACGAAAGGGTTCC
CCTGAGGAAAATGGCCGAATTGAAAGTAGGAAACAAGGTGGGGAAGAAGG
TCAAGGACGGAAGCGTTGTAATAGCATCCATCACTAGCTGTACTAATACC
TCCAATCCCACAGTCATGCTCGGAGCAGGAATACTGGCCAGAAAGGCTGT
GAGTCTGGGACTTAGGGTGCCAGACTTCGTCAAGACTAGCACGGCTCCAG
GTTCACCCATAGTCGTGAAGTACCTCGAGGAGGCTGGTCTCCTTCCATAC
CTTGAGGCGTTGAGGTTCCATATTGTGGGCTTCGGCTGTACCACCTGTAT
AGGTAATTCTGGTCCTCTCCCCAAGGAAGTGGAAGACGACCTCAGGCAAG
GGATAGAGGCCTATGCAGTGATCAGCGGAAACAGGAACTTCGAAGGAAGG
ATATACCCTCTCCTCAAGGGAACCTACTTGGCCTCTCCCATCCTTGTTGT
TGCCTACGCTTTGGCTGGAAGGATCAACATTAACTTTGAGACTGAACCCA
TAGGGATAGATCCTAACGGCAGGCCGGTATTCCTTAAGGATGTATGGCCC
TCCCTCAAGGAGATATCGAAGTATATGGAGATTGCCCTCAATCCCCAGTT
CTTCAGGGAACAGAAGAGCAAAATATTCGAGGGAGACGAGAATTGGAAAA
AACTCCCTGTATCTCAGGGAGTGACATTCTCTTGGGATCCCTCCTCCACG
TACATAGTGGAGCCTCCGTGGTTTAGGGGGGAATCAAAACCCTTCCAGGA
GATCAGGGATGCGAGGATCCTAATGATCTTAGGCGATAAGATAACTACGG
ATCATATATCTCCAGCGGGCCCCATAGCCCCAGACTCTGACGCAGGGAGG
TACCTTAAGGAAAGGGGAGCAAAGGAGCTCAACACTTTCGGGGCCAGGAG
AGGTAATCATGAGGTCATGCTCAGGGGAGGCTTCTCCAACCCCAAGGTGA
AGAACCTCATGGTACAGAGGGAGGGAGGATTTACGATCCACTATCCTGAC
GGGAAGATTGACACCATATTTAACGTAGCCGCTATGTATAAGAAAGAGGG
CGTGCCCTTGGTGATATTTGCAGGAAAGCAATACGGTACTGGGAGCTCAA
GGGACTGGGCAGCCAAGGTTACATCTCTCTTGGGGATAAGGGTAGTTGTA
GCCGAGAGCTTCGAAAGGATACACAGGAGTAACTTAGTTGCCATGGGTGT
TCTCCCTGTGGAGGCGAACTGGAGCGGGGCGAACTTAAGGGGTGATGAGC
TGGTAGACGTTATCTTGAGCGACTTAAAGCCTAGAGCCGAGGTTACTGTG
AGGATTAAAGGAGGAAAGGGAGAACGAGAGATAAGGGGAATAGCAAGGGT
AGAGACTAAGGCAGAAGTGGAATATTTAAGACACGGTGGCATTCTGAATT
ACGTCTTCACAAAGATTAAGAGCAACTCCTTTGTATAA</t>
  </si>
  <si>
    <t>TCA_R01899</t>
  </si>
  <si>
    <t>1.1.1.42</t>
  </si>
  <si>
    <t>Isocitrate dehydrogenases</t>
  </si>
  <si>
    <t>MetMK1DRAFT_00012130</t>
  </si>
  <si>
    <t>MKTPEDGKKITFEGGKWKVPDKPIILYVEGDGIGPEIVSSAIKVINAAVE
KAYKSKREIKWMEVLAGEKGEKVKGDRFPKETQEALLEYRVVLKGPLETP
IGKGWKSVNVAIRMMLDLYANIRPVKYIEGIESPLKEPQKVDMVIFRENT
DDLYRGIEYPYDTQEAKKIRDFMRRELKVEVEDDTGIGIKLISRFKTERI
TRMAMNYAIAHGRKKVTIMHKGNVMKYTEGAFRDWAYDLIKREYRDKVVT
EEEISKQYNGQVPPGKILVNDRIADNMFQQIITRPDEYDIILAPNVNGDY
ISDAAGALVGNIGLLGGANVGDSGGMFEAIHGTAPKYAGKNVANPTGIIK
SGELMLRFMGWTEAADLVERSILTAISSRKVTQDIARFMGVKPLTTSEYT
NELINIIHTL</t>
  </si>
  <si>
    <t>ATGAAGACTCCTGAAGACGGGAAGAAGATCACATTTGAGGGAGGTAAATG
GAAGGTTCCTGATAAGCCAATAATCCTCTACGTTGAGGGAGACGGAATAG
GGCCTGAGATAGTCTCGTCTGCCATCAAGGTCATAAACGCTGCAGTGGAG
AAGGCGTACAAATCCAAAAGGGAGATAAAGTGGATGGAAGTGTTGGCAGG
AGAGAAGGGGGAGAAAGTGAAAGGTGACCGATTTCCCAAGGAGACACAGG
AGGCTCTCCTCGAGTACCGAGTGGTCCTCAAGGGTCCCCTAGAGACCCCA
ATAGGAAAGGGATGGAAATCGGTCAATGTGGCCATAAGGATGATGTTGGA
CCTCTACGCAAACATAAGGCCGGTGAAGTATATAGAGGGGATAGAGAGTC
CTCTCAAGGAGCCCCAGAAGGTGGACATGGTAATATTTAGGGAAAATACG
GACGACCTCTATAGGGGGATAGAGTACCCTTATGACACCCAGGAGGCCAA
GAAGATAAGGGACTTTATGAGGAGGGAACTGAAGGTTGAAGTGGAAGACG
ACACCGGAATAGGTATCAAGCTGATAAGTCGTTTCAAGACGGAGAGGATA
ACCAGGATGGCCATGAATTACGCCATAGCCCACGGAAGGAAGAAGGTGAC
CATCATGCACAAAGGGAACGTCATGAAGTATACGGAGGGTGCCTTCAGGG
ATTGGGCCTACGATCTCATTAAGAGGGAGTACAGGGATAAGGTGGTGACC
GAAGAGGAGATATCTAAGCAGTATAACGGTCAGGTTCCGCCTGGGAAGAT
CCTGGTAAACGACAGGATAGCAGACAATATGTTCCAACAGATAATAACCA
GACCGGACGAATACGACATAATCCTAGCCCCGAACGTCAATGGAGATTAC
ATATCCGATGCTGCAGGTGCATTGGTAGGGAACATAGGATTGTTGGGTGG
TGCAAACGTCGGTGACTCAGGTGGGATGTTCGAGGCCATACACGGCACCG
CCCCCAAGTACGCAGGGAAGAACGTGGCGAACCCCACAGGTATAATAAAG
AGTGGGGAGCTAATGCTCAGGTTTATGGGGTGGACTGAAGCTGCAGACCT
TGTGGAGAGGTCAATACTCACTGCCATTTCCTCCAGAAAAGTCACCCAGG
ATATAGCGAGGTTCATGGGAGTGAAGCCATTAACTACCAGCGAGTATACC
AACGAGCTTATAAACATAATACACACCCTCTGA</t>
  </si>
  <si>
    <t>TCA_R01197_assumed</t>
  </si>
  <si>
    <t>MetMK1DRAFT_00014070</t>
  </si>
  <si>
    <t>MRISWEIGGPQGTGVDTSANIFGAAIAAAGYYIYGNREYYSNIKGRHSYF
NLTISDRRARSISSTVDILASFDAETVFQHFQEVKGVIIYHKGVKGTSIE
RVQSMEPEIQERLTHFLKSQGLGTTVADALKYAESKGVKLIELDYDEIVK
KTADAVGVPMSVAERAKNTAAIAASYALLGLRKEYFMDAVKRTFKQETFV
KINSIATELVMSTVKPMFQLRELPKTGKRIQVDGNTAVAMGKIYGGLSFQ
SYYPITPASDESVYIEAHQEVMALDPETGDKRKRPIVVVQAEDELAAINM
ASGAALTGVRSATATSGPGFSLMAEGIGWAGMNEVPVVITYYIRGGPSTG
QPTRTSQADLLFAMNVSHGEFPRIVIASGDHVEAFQDAIWAFNLAERYQT
PVIHLVEKAIANAYSIFDVSELKLDSLRAERGKLVESPDGEFKRFKFTED
GISPRVALGKAYVFYTGDEHNEIGHISEDSENRTKMYEKRIRKLDTADKE
IPEEERLKVFGDQDAKVAVITWGSPKGSVLDAVEQLESEGTKVQVIQLRM
FNPFPKSLTKKLLSGKEAIIDIEGNYEGQAGLVLKLNTGIEPTHHILKWN
GRPMAWDEVYTGLKSVLNGQRRVILNGGA</t>
  </si>
  <si>
    <t>ATGAGGATTAGTTGGGAAATTGGAGGCCCACAGGGGACTGGAGTGGACAC
CTCTGCTAACATTTTTGGGGCGGCAATAGCAGCTGCCGGATACTACATCT
ACGGAAACAGGGAATATTACTCTAACATCAAGGGGCGGCACAGCTACTTC
AACCTCACCATAAGCGACAGAAGGGCAAGAAGTATCTCCAGTACTGTGGA
CATCCTGGCCAGCTTCGACGCCGAGACCGTGTTTCAGCACTTTCAGGAAG
TGAAGGGAGTCATTATATATCACAAGGGAGTGAAGGGAACCAGCATAGAG
AGAGTACAAAGTATGGAGCCCGAGATCCAGGAGAGATTGACCCACTTCCT
GAAGTCTCAGGGCCTAGGAACCACAGTAGCTGACGCGTTGAAATATGCAG
AGTCAAAAGGTGTGAAACTAATCGAGCTGGACTACGACGAGATAGTGAAG
AAGACCGCTGACGCCGTGGGTGTACCCATGTCGGTTGCGGAGAGGGCAAA
GAACACTGCTGCCATAGCGGCCTCCTACGCTCTTCTCGGACTGAGGAAGG
AATACTTCATGGACGCTGTTAAAAGGACCTTCAAACAGGAGACCTTCGTC
AAGATAAACTCCATAGCCACAGAGCTGGTGATGAGTACCGTAAAGCCCAT
GTTTCAGCTGAGGGAATTACCTAAGACCGGGAAGAGGATACAGGTGGATG
GAAACACCGCTGTGGCCATGGGGAAGATATACGGAGGTCTAAGCTTCCAA
AGCTATTATCCCATAACTCCGGCATCAGATGAGAGCGTCTACATAGAGGC
TCACCAGGAAGTGATGGCCCTTGACCCCGAGACTGGGGATAAGAGGAAGA
GGCCCATAGTCGTGGTGCAGGCCGAGGACGAGTTGGCTGCCATAAACATG
GCAAGCGGGGCAGCCCTGACCGGCGTGAGGTCAGCCACTGCAACCTCAGG
TCCTGGCTTCTCACTCATGGCCGAGGGTATAGGATGGGCCGGGATGAACG
AGGTTCCAGTAGTGATCACGTACTACATTAGAGGCGGTCCGTCTACTGGG
CAACCTACTAGGACTTCTCAGGCTGACCTACTCTTTGCCATGAACGTTAG
TCACGGAGAGTTCCCCAGGATCGTCATCGCTTCTGGTGATCACGTGGAGG
CCTTTCAGGATGCTATATGGGCCTTCAACCTGGCAGAGAGGTATCAAACA
CCTGTTATCCATCTTGTGGAGAAGGCTATTGCTAACGCTTACAGTATATT
TGACGTCTCGGAACTCAAGTTGGATTCCCTCAGGGCGGAAAGAGGCAAGT
TGGTTGAGTCACCTGATGGTGAGTTTAAGAGATTCAAGTTCACCGAAGAC
GGTATATCCCCAAGGGTGGCACTAGGAAAGGCCTACGTGTTCTACACAGG
AGACGAGCACAACGAGATAGGACATATCTCTGAAGACTCCGAGAACAGGA
CGAAAATGTATGAGAAGAGGATACGTAAACTAGACACCGCAGATAAGGAA
ATACCCGAGGAGGAGAGATTGAAGGTGTTCGGGGATCAGGACGCCAAGGT
TGCCGTGATAACTTGGGGTTCACCTAAGGGTTCAGTGTTAGACGCCGTGG
AGCAACTTGAAAGTGAGGGAACCAAGGTTCAGGTGATTCAGTTGAGGATG
TTCAATCCCTTCCCTAAGTCCCTGACCAAGAAGCTGTTATCTGGGAAGGA
GGCCATAATAGACATTGAGGGTAACTACGAGGGTCAGGCTGGACTCGTGT
TGAAACTGAACACGGGTATAGAACCAACTCATCACATCCTCAAGTGGAAC
GGTAGACCCATGGCCTGGGACGAGGTCTACACCGGGTTGAAATCCGTCCT
GAACGGACAGAGGAGGGTGATCTTAAATGGTGGTGCCTAA</t>
  </si>
  <si>
    <t>MetMK1DRAFT_00014080</t>
  </si>
  <si>
    <t>MVVPKVWVPEWNDWCPGCGNFGILNAEQQAITELGLTHEDVVVVSGIGCS
GKTPHFFRLPISGVHTLHGRALTFATGIKLSNPELTVIVNGGDGDQLGIG
VGHFVSAGRRNVDMLVILHDNGVYGLTKGQASPTLRRGEKTKSLPRPNVN
DNVNPIALAISSGFTFVARSYAYDVKHLKELIKMGIKHKGLALIDVLQPC
PTYNDIHTKEYFDKRVYKLDSDPSWDPVVRKPEEEGEKMSRAILKSLEWG
EKIPIGLFYQNELVPPYEERIASNAPSYKERTPAKTKIEAEGKLLTLLDD
ILREKEI</t>
  </si>
  <si>
    <t>ATGGTGGTGCCTAAGGTCTGGGTTCCCGAGTGGAACGACTGGTGTCCTGG
CTGTGGTAACTTCGGGATACTGAACGCAGAACAACAGGCAATAACGGAGC
TAGGCCTGACCCATGAAGATGTGGTGGTGGTGTCCGGGATAGGATGTTCG
GGCAAGACTCCACATTTCTTCAGGCTACCCATCTCGGGAGTCCACACGCT
CCACGGGAGGGCCCTGACTTTCGCCACAGGGATAAAGCTATCAAACCCAG
AGCTGACCGTAATAGTCAACGGAGGAGACGGCGATCAGTTGGGAATAGGC
GTGGGACACTTCGTGAGTGCAGGGAGGAGAAACGTAGACATGCTGGTTAT
ACTCCACGACAATGGTGTCTACGGTCTCACAAAAGGTCAGGCCTCCCCCA
CCCTCAGGAGGGGCGAGAAGACCAAATCGCTACCTAGGCCAAACGTCAAC
GATAACGTCAACCCCATAGCCTTAGCCATATCCTCTGGTTTCACCTTCGT
CGCGAGGTCTTACGCCTACGACGTTAAGCACCTGAAGGAGTTGATAAAGA
TGGGAATAAAACACAAGGGCCTAGCGTTAATAGACGTATTACAACCCTGT
CCGACCTACAACGACATCCACACAAAGGAGTATTTCGACAAGAGGGTCTA
CAAATTAGACTCCGACCCCTCATGGGATCCTGTCGTGAGGAAGCCAGAGG
AGGAAGGAGAGAAGATGTCTAGGGCCATCCTGAAATCCCTGGAGTGGGGG
GAGAAGATACCCATAGGCCTGTTCTATCAGAACGAGTTAGTTCCACCCTA
TGAGGAGAGGATAGCGTCCAACGCTCCCAGCTATAAGGAGAGGACACCAG
CGAAGACCAAGATAGAAGCTGAGGGCAAACTCCTGACCCTGTTGGACGAT
ATCCTAAGGGAGAAGGAAATCTAA</t>
  </si>
  <si>
    <t>MetMK1DRAFT_00026920</t>
  </si>
  <si>
    <t>VNSNTKVLVQGITGKEGSFHTSLMLKYGTKIVAGVSPGKGGSKLNGVPVY
DTVAEAAKEHEIDASIIFVPAKYAPEAVYEAVDSGVKLVVIITEHIPVVE
VAKFVRYAKVRGTRIVGPNCPGLIAPGESLIGILPSKYFNRGMVGIVSRS
GTLTYEVASILRQYGQSTVIGIGGDPIIGTPMQEAVLDFQDDPETEAIVV
IGEIGGTMEERVAQLKKAGKITKPVVAYIAGMTAPREKRMGHAGAVVYMG
MGTFESKVNAFREAGIPLAKTPYEVKDLIEKVLRK</t>
  </si>
  <si>
    <t>GTGAATTCCAATACTAAGGTACTGGTCCAGGGAATAACCGGGAAGGAAGG
TAGCTTTCATACCTCTCTCATGTTAAAGTATGGAACAAAGATAGTTGCTG
GAGTGAGCCCTGGAAAAGGAGGTTCTAAGCTCAACGGAGTACCAGTCTAT
GACACTGTAGCTGAGGCCGCAAAGGAGCACGAAATAGATGCTTCCATAAT
TTTTGTACCAGCTAAATATGCCCCAGAGGCTGTTTATGAGGCCGTGGACT
CAGGTGTGAAGCTCGTGGTTATAATTACGGAACATATACCCGTAGTGGAG
GTAGCGAAGTTTGTGAGGTATGCTAAAGTAAGAGGTACAAGGATAGTGGG
CCCTAATTGCCCAGGTCTTATAGCACCAGGCGAATCCCTCATAGGCATAC
TTCCCTCTAAATATTTCAACAGGGGAATGGTAGGCATAGTGTCCAGATCT
GGAACTCTGACCTATGAGGTGGCAAGTATCCTGAGGCAATACGGTCAGTC
TACTGTTATAGGTATAGGAGGAGATCCTATAATAGGTACCCCAATGCAAG
AGGCCGTTCTCGATTTCCAAGACGACCCTGAGACTGAGGCCATAGTTGTT
ATAGGTGAAATAGGAGGTACTATGGAAGAACGCGTAGCTCAGCTCAAAAA
GGCTGGTAAAATAACGAAACCGGTGGTAGCTTATATAGCGGGGATGACGG
CACCTAGGGAAAAACGAATGGGGCACGCAGGAGCCGTAGTTTATATGGGT
ATGGGGACTTTCGAAAGTAAAGTCAATGCCTTCAGGGAAGCAGGGATTCC
ACTGGCAAAGACTCCGTACGAAGTCAAAGACTTAATAGAGAAGGTACTAA
GAAAATAA</t>
  </si>
  <si>
    <t>Succinyl-CoA synthetase, beta subunit</t>
  </si>
  <si>
    <t>MetMK1DRAFT_00026930</t>
  </si>
  <si>
    <t>MKLYEYEGKLLFKKVGIRVPKGVVTKEPIKWDGKAVVKAQLLEGARGKRG
LVKVTDDVYSTILEMRAQGIGTFLVEEFIPHTREIYLSTMMDRESGNPMI
VASPFGGINIEESKEVRTFKIPLDRRVMRFDVEAVEKYLGVRGLETVLRG
LLDLVLTYDAELAEINPLAVTEEGLLALDSKVILDDNALYRHEDIISELG
RKEESDSYVELDGDIGIIGNGAGLTMATMDLVKIMGGSPANFLDVGGGAD
AEKIAKSILRVGNNSKVKKIVVNIFGGITRCDDVARGIIEAYKQIGKPIF
VRLTGTNEEEGKRILQTYGIKTYEDAISAIGDALRM</t>
  </si>
  <si>
    <t xml:space="preserve">ATGAAGTTGTACGAGTATGAGGGAAAGCTTCTCTTTAAAAAAGTGGGAAT
ACGGGTACCTAAGGGCGTTGTCACTAAGGAACCCATCAAATGGGATGGAA
AGGCTGTAGTTAAAGCTCAACTCCTAGAGGGTGCGAGAGGAAAGAGAGGC
CTAGTAAAGGTAACCGATGACGTGTATTCAACAATTCTCGAAATGAGAGC
TCAGGGCATTGGAACCTTTCTCGTAGAGGAGTTTATACCCCATACACGGG
AGATATATCTCTCCACCATGATGGACAGGGAATCTGGGAACCCCATGATA
GTAGCCTCGCCTTTTGGCGGGATAAATATAGAGGAGAGTAAGGAGGTCAG
GACGTTCAAGATCCCCTTGGATAGAAGGGTTATGAGATTCGATGTCGAAG
CTGTAGAGAAGTATCTCGGTGTCAGGGGCTTAGAGACTGTACTCCGAGGC
TTGCTAGACCTCGTTCTAACATATGATGCAGAGTTAGCTGAGATAAATCC
TCTCGCCGTGACTGAGGAAGGTCTACTTGCCTTGGACTCTAAGGTTATAT
TGGATGACAATGCGCTCTATAGGCACGAAGACATAATCAGTGAACTGGGA
AGGAAAGAGGAGAGTGACTCATATGTGGAACTGGATGGAGATATAGGGAT
AATAGGCAACGGTGCTGGTCTAACCATGGCAACTATGGATCTGGTTAAGA
TAATGGGAGGTAGTCCAGCGAACTTCTTAGATGTGGGGGGAGGAGCAGAT
GCAGAAAAGATAGCCAAATCCATACTGCGTGTAGGGAATAACTCAAAGGT
GAAGAAGATCGTCGTTAATATCTTCGGTGGAATAACGAGATGTGACGACG
TCGCTAGAGGAATAATAGAGGCCTACAAACAGATAGGTAAACCCATTTTC
GTTAGGCTCACTGGAACTAACGAAGAGGAAGGAAAGAGAATTCTCCAGAC
GTACGGAATAAAGACATACGAAGACGCCATCAGTGCCATAGGTGATGCAC
TACGTATGTGA
</t>
  </si>
  <si>
    <t>TCA_complex_II-EC-1.3.99.1_assumed</t>
  </si>
  <si>
    <t>MetMK1DRAFT_00000970</t>
  </si>
  <si>
    <t>VGKLVVKVLEGKEKREKQYEVMREELDPYTTVLELLLKIREEQDPSLVLR
YSCRMALCGSCGMIINGRPRLACLTKMKDLDEPIRIEPLKNVGTIRGLVP
DLSSFFSKYRKVRPFLVAKDEEEQESPKSPYRQTDEEVKRYLQFNYCIQC
GLCYSACPVVSSNPNFLGPAAINVAYRYTADSRDSDKLRVLLLDTPNGVW
SCRVAGSCSVVCPKGVDPSLSIQLAKSLILRRKI</t>
  </si>
  <si>
    <t>GTGGGGAAGTTAGTCGTCAAGGTATTGGAAGGAAAGGAGAAGAGAGAGAA
GCAGTACGAAGTGATGAGGGAGGAGCTGGACCCATACACTACGGTCCTCG
AGCTACTCCTTAAGATAAGGGAAGAACAGGATCCCTCTCTAGTGCTTAGA
TATTCTTGTAGGATGGCGCTCTGCGGATCCTGTGGGATGATAATTAACGG
AAGGCCAAGGTTAGCCTGTCTCACCAAGATGAAGGACTTAGACGAACCCA
TAAGGATCGAGCCTTTGAAGAACGTGGGAACTATCAGGGGACTCGTCCCA
GACCTCTCATCGTTCTTCTCCAAGTATAGAAAGGTCAGGCCTTTCCTCGT
GGCTAAAGATGAGGAGGAACAAGAGAGTCCCAAATCTCCCTACAGACAAA
CTGACGAGGAGGTCAAGAGATACCTTCAGTTCAATTACTGCATCCAGTGT
GGCCTGTGCTACTCTGCCTGTCCTGTGGTGTCCTCAAACCCCAACTTCCT
GGGCCCTGCTGCAATAAACGTAGCTTATAGGTACACTGCTGACTCGAGGG
ACTCGGATAAGCTTCGAGTACTACTTCTGGACACTCCCAACGGAGTATGG
TCATGTAGGGTTGCAGGCTCCTGTTCAGTGGTCTGTCCCAAGGGAGTTGA
TCCATCTCTCTCCATTCAACTGGCTAAGTCCCTCATCCTTAGGAGAAAGA
TCTAA</t>
  </si>
  <si>
    <t>succinate dehydrogenase, cytochrome b556 subunit</t>
  </si>
  <si>
    <t>MetMK1DRAFT_00000990</t>
  </si>
  <si>
    <t>MGTSEWFKVRGWNIERLLFALHRITGWGLTAFIVLHVLFVHQVTYGERAW
NSLLSLDSTFLGRVVLLLVVVALIFHGLNGVRIMLIEFGYLLTEPKEQEY
PYQVWLKNRRHRGYVLFMGILGIFLTIVAGVILL</t>
  </si>
  <si>
    <t xml:space="preserve">ATGGGAACATCAGAATGGTTTAAGGTGAGAGGGTGGAACATAGAGAGGCT
ACTCTTCGCCCTCCATAGGATAACGGGCTGGGGGCTAACTGCCTTCATCG
TCCTTCACGTTCTCTTCGTACATCAAGTAACCTACGGAGAAAGAGCTTGG
AATTCTCTCCTATCGTTGGACTCCACATTTCTAGGTAGGGTGGTCCTTCT
CCTCGTCGTGGTTGCCCTGATCTTCCATGGACTCAATGGGGTCAGAATAA
TGTTGATCGAGTTTGGTTACCTCCTCACCGAACCTAAGGAACAGGAGTAC
CCATATCAAGTTTGGCTCAAGAACAGAAGACATAGGGGTTACGTGCTCTT
CATGGGGATCTTGGGGATATTCCTTACCATAGTAGCGGGGGTGATACTCC
TATGA
</t>
  </si>
  <si>
    <t>MetMK1DRAFT_00001000</t>
  </si>
  <si>
    <t xml:space="preserve">MEPEVIKTDLVVLGSGLAGLRAAIEFDKLARGKYEVSVLSKVQVMRSHSV
APEGGAAAVMQRGDSFEQHAYDTVKGSDFLADQDAVESFVRDAPSEILQL
EHWGMPWARDKEGNLLARAFGAHEVPRTFFAYDRTGFFLMKTLYDRALKG
NNVKFYHEYFATAIISTEGKFRGLLAIDRATGSFYLFKAKALIIATGGIG
RIYKYVTYSHTVTGDGLAMAYRAGIPLKDMEFIQWLPTTLVPYGIPATEA
LRGHGAILLNNEGERFMRKYAPNKMELAARDIVTRAILTEIKEGKGLEGP
RGMKAVLLDTRPVGEERLKTIYKTFRENSIQFLGKDPLDEPIPVLPAAHY
SMGGIHVLGTDLSTPLKGVFAAGEVANVSLHGANRLGSNSLPACLVMGKW
AGRSAFTYLESETEPTTDRLNEVVEKEVERSFSLIRREKGSHTPYEIRNS
LQNIMEVGVGVFRSEEGLTSALKSIRGLKTSLSDLYVRDRAFEYNLEWIH
AHEVMNLIEMAEVIATSALERRESRGAHFRVDFPARDDQNFLKHTLAKFS
LEGPVIDYHPVTITKWKPTARVY
</t>
  </si>
  <si>
    <t xml:space="preserve">ATGGAGCCGGAGGTAATAAAGACAGACTTGGTGGTACTTGGGAGCGGGCT
GGCAGGACTTAGGGCAGCCATAGAGTTCGACAAGTTGGCCCGTGGTAAGT
ACGAAGTTTCAGTACTCTCCAAGGTACAGGTGATGAGATCTCACTCTGTG
GCCCCAGAGGGAGGAGCGGCAGCCGTGATGCAGAGAGGCGACTCCTTTGA
GCAACACGCTTACGACACTGTGAAGGGATCTGATTTCCTAGCTGACCAAG
ACGCTGTAGAGTCGTTCGTCCGTGACGCACCGAGCGAAATACTACAACTT
GAGCACTGGGGAATGCCGTGGGCCAGAGACAAGGAGGGAAACCTACTGGC
TAGGGCATTTGGAGCTCACGAAGTTCCTAGGACGTTCTTCGCTTACGATA
GGACTGGGTTCTTCTTGATGAAGACTCTCTACGATAGGGCACTGAAGGGC
AATAACGTAAAGTTCTACCACGAGTACTTCGCCACGGCAATAATTTCAAC
GGAAGGAAAGTTTAGGGGTCTTCTGGCCATAGATAGGGCTACGGGTTCCT
TCTACCTGTTTAAGGCGAAGGCTCTGATAATCGCCACTGGGGGAATAGGG
AGGATATACAAGTACGTAACTTACTCGCACACGGTCACTGGAGACGGTCT
CGCCATGGCATACAGGGCTGGGATACCCCTCAAGGATATGGAATTCATTC
AGTGGTTGCCCACCACCCTGGTGCCCTATGGAATACCCGCTACAGAGGCA
TTGAGAGGTCACGGCGCGATCTTACTAAACAATGAAGGGGAGAGGTTCAT
GAGGAAGTACGCCCCGAATAAGATGGAATTGGCAGCTAGGGACATCGTAA
CTAGGGCAATTTTGACTGAGATAAAGGAAGGTAAGGGACTAGAAGGACCT
AGAGGAATGAAGGCGGTACTTCTTGATACTAGACCAGTAGGGGAGGAGAG
GTTAAAGACAATTTACAAGACCTTCAGGGAGAATTCGATTCAGTTCTTGG
GAAAGGATCCTCTCGACGAACCGATTCCTGTGTTGCCAGCAGCCCACTAC
TCCATGGGTGGGATCCATGTTTTAGGAACAGATCTCTCTACCCCACTCAA
GGGGGTCTTCGCGGCAGGAGAGGTCGCTAACGTGAGTCTGCATGGAGCCA
ACAGGTTAGGCTCCAATTCCCTTCCCGCATGTTTAGTCATGGGTAAGTGG
GCTGGAAGAAGCGCCTTCACCTACCTGGAGTCCGAAACGGAGCCCACTAC
GGATAGACTGAACGAGGTGGTCGAGAAAGAGGTAGAGAGGTCCTTCTCTC
TCATCAGGAGGGAGAAGGGATCCCACACCCCCTATGAGATAAGGAACTCA
TTGCAGAACATTATGGAAGTTGGGGTCGGAGTGTTCCGGAGTGAAGAAGG
ACTTACCTCAGCCTTAAAGTCCATTAGGGGACTCAAGACGTCGCTAAGTG
ACCTTTACGTTAGGGATAGGGCGTTCGAGTACAACCTAGAGTGGATCCAT
GCCCACGAGGTCATGAACTTAATTGAGATGGCGGAGGTCATAGCCACGTC
GGCTTTGGAGAGGAGGGAGTCGAGGGGCGCACACTTTCGTGTAGACTTCC
CGGCTAGGGACGACCAGAACTTCCTCAAACACACCCTAGCTAAGTTCTCA
CTGGAAGGACCTGTAATAGATTACCACCCAGTGACCATAACCAAGTGGAA
GCCCACGGCTAGGGTGTACTGA
</t>
  </si>
  <si>
    <t>Heterodisulfide reductase, subunit B</t>
  </si>
  <si>
    <t>MetMK1DRAFT_00011900</t>
  </si>
  <si>
    <t>MKVAYYPGCATHGLSKDVDIATKKVAELLGLELVEVEDWNCCGGGFLDEY
DERAHVALNLRNLSKVEKMGLKKMATPCSVCLNSHRLATAKFSEDKEIRK
EVTQRLQSASLQYNGTVDAEHIVWVLVRDVGVERIKSMVKRPLTNLKVGA
YYGCQMLRPEQIMGFEPAYNPHSLEDLISATGATPVRFPMSTSCCGFPLM
GSNPKGGLKLAYNVLSSARSAGADLVVHPCSLCHLQMDVTQFKVMEEFKT
GWTMPTIYVTQLLAIAFGISPKELGLSRIALKALEERGIT</t>
  </si>
  <si>
    <t>ATGAAAGTAGCTTACTATCCAGGATGTGCAACTCACGGCCTCTCCAAGGA
CGTTGATATAGCGACCAAGAAGGTGGCAGAACTGTTGGGACTGGAGTTGG
TGGAGGTAGAAGATTGGAACTGCTGCGGCGGTGGGTTTCTGGACGAGTAT
GATGAGAGGGCCCACGTAGCACTCAACCTGAGGAACCTCTCTAAGGTCGA
GAAGATGGGACTGAAGAAGATGGCAACCCCTTGTAGTGTCTGTCTTAACA
GTCACAGGTTAGCAACTGCAAAATTCAGCGAAGATAAGGAGATCAGGAAG
GAGGTAACCCAGAGACTTCAATCAGCTTCACTTCAGTATAACGGTACAGT
GGACGCTGAGCACATAGTCTGGGTATTGGTGAGAGACGTAGGAGTCGAGA
GGATAAAGTCCATGGTCAAGAGACCTCTGACCAACCTCAAGGTAGGAGCG
TACTATGGTTGTCAAATGCTGAGGCCAGAGCAGATAATGGGCTTCGAGCC
AGCTTATAATCCTCACAGCCTCGAGGACCTGATATCAGCCACTGGAGCAA
CTCCGGTGAGGTTTCCCATGTCCACCTCCTGTTGCGGTTTTCCTCTAATG
GGTAGTAACCCTAAGGGAGGGCTGAAGCTGGCATACAACGTCTTATCCTC
AGCTAGATCGGCTGGAGCGGACTTGGTGGTTCATCCCTGCAGTCTTTGCC
ATCTTCAGATGGACGTAACGCAGTTTAAGGTCATGGAGGAGTTCAAGACT
GGATGGACTATGCCTACCATCTATGTCACTCAACTGTTGGCCATAGCCTT
CGGGATAAGTCCTAAGGAACTTGGGTTGAGCAGGATAGCATTGAAGGCCC
TGGAGGAGAGGGGGATAACTTGA</t>
  </si>
  <si>
    <t>MetMK1DRAFT_00011910</t>
  </si>
  <si>
    <t>MEAQTLATNLEQREITVRVKRFNEDKGEFWSEYKLSVDRFTQITEVLRRI
KTEQDPTLAYRASCHMAVCGSCSMKINGEPRLACKTLALDVVKKFNTDVI
TLEPMDYFKPLKDLIVDMGDFYTRMFKVKPRLYPAEEVVKGVAEQRLKPE
DQRELWKFAQCIWCGLCVSACPAVKEDERFLGPAAHAKGYRFLADPRDTL
YEERLKILLDSSWRCTYCYQCFHVCPRDVEPVTTIKKTRAHTKFSKEKTD
VMSTGERHVKAIYESIKETGILQEAKVYISTYGLATAITDMLHTMRNGKM
KYALIREKKVNEIEQIRKLLGD</t>
  </si>
  <si>
    <t>ATGGAGGCTCAAACCTTGGCTACGAACCTGGAGCAGAGGGAAATAACGGT
AAGGGTCAAAAGGTTTAACGAGGACAAGGGAGAGTTCTGGAGCGAGTATA
AGCTCTCCGTGGATAGGTTCACTCAGATCACCGAAGTACTTAGACGGATA
AAGACGGAGCAGGATCCAACGTTAGCCTACAGGGCATCGTGTCATATGGC
TGTGTGTGGTAGTTGTTCCATGAAGATTAACGGAGAGCCCAGGCTTGCGT
GTAAGACCTTAGCCCTAGACGTTGTAAAGAAATTCAACACCGACGTCATA
ACCCTAGAGCCCATGGACTACTTCAAACCCTTGAAGGACCTCATTGTGGA
CATGGGGGATTTCTACACACGCATGTTCAAGGTCAAGCCCAGGCTATATC
CAGCAGAGGAGGTCGTCAAAGGAGTTGCAGAGCAGAGGCTGAAGCCAGAG
GATCAAAGGGAGTTATGGAAGTTCGCCCAGTGTATATGGTGTGGTCTATG
CGTTTCGGCCTGTCCGGCTGTGAAGGAGGATGAGAGATTCTTAGGACCAG
CAGCTCACGCTAAAGGTTACAGGTTCTTGGCGGACCCAAGGGACACATTG
TATGAGGAGAGACTAAAGATCCTTCTGGACAGCTCCTGGAGATGTACTTA
CTGCTATCAATGCTTCCACGTCTGCCCAAGGGACGTAGAGCCCGTGACCA
CAATAAAGAAGACCAGGGCTCACACGAAGTTCTCCAAGGAGAAGACAGAT
GTGATGAGTACAGGAGAGAGACACGTTAAAGCAATATATGAGAGCATCAA
GGAGACCGGGATACTACAGGAGGCCAAGGTATACATATCCACGTATGGTC
TTGCCACAGCCATTACAGACATGCTTCACACCATGAGAAATGGGAAGATG
AAGTACGCGCTAATAAGGGAGAAGAAGGTAAATGAGATAGAACAGATAAG
GAAGCTCCTGGGTGATTGA</t>
  </si>
  <si>
    <t>MetMK1DRAFT_00011920</t>
  </si>
  <si>
    <t>MDKLHYDAVVLGGGLAGLMAAHEIATAGFKVAVVSKVFPTRSHSSSAEGG
IAAYVPGNSDPNDDPDYMTYDTVKGGDYLVDQDAAELLSVKSGEIVDLME
RWGTLFNRQPDGRVALRYFGGQTYPRTRFVGDKTGMALLHTLFERVSGLD
VDFYNEWFAVDLVTDERRVTGVLALDMKNMDPAFFKARAVVAATGGMGML
YAHTTNAYINTGDGYGMALRAGAAIKDPEFVQFHPTALYPSDILISEAAR
GEGGILRNNKGERFMAKYAPKKLDLAPRDIASRSIMIEIREGRGFPGGYV
GLDLTHLGESYIKERLALAYEAAMNFAGVDATKEPIPVRPAQHYYMGGID
VDTNGINTDLQGLFAAGEAACVSVHGANRLGSNSLLETLVFGRETGKTVV
EYLRKHEEVSSPSLDKEAERLLSEAYSFVKSESGVHFGEVLNKLRGVMWD
KVGIFRDEDMLKSALTEIEKLRGQVREMYVTDKGKTYNTEFYNALELRNM
LDLAVVIAKSALMRTESRGAHFRTDFPERDDKNWLKHTLAYLKGNQVEIG
FKPVRMTKWKPEARVY</t>
  </si>
  <si>
    <t>ATGGATAAACTCCATTATGACGCAGTAGTGCTCGGGGGAGGACTCGCGGG
ACTCATGGCTGCGCACGAGATCGCCACTGCAGGTTTTAAGGTCGCGGTGG
TCTCTAAGGTATTCCCAACGAGGTCGCACTCTAGCTCCGCCGAGGGAGGG
ATAGCTGCTTACGTGCCTGGCAACTCCGATCCCAACGATGACCCAGATTA
CATGACCTACGACACAGTTAAGGGCGGAGATTATCTGGTAGATCAGGACG
CGGCGGAGCTGCTTTCAGTCAAATCTGGGGAGATAGTGGATTTGATGGAG
AGGTGGGGGACATTATTTAATAGGCAACCAGACGGCAGGGTTGCCCTGAG
GTACTTCGGAGGCCAAACCTACCCCAGAACGAGGTTTGTTGGGGATAAGA
CTGGGATGGCACTCCTTCACACGCTCTTCGAAAGGGTCTCAGGCTTAGAT
GTGGACTTCTACAATGAGTGGTTCGCAGTGGATCTGGTGACAGATGAGAG
AAGGGTAACTGGAGTGCTGGCCTTAGACATGAAAAACATGGATCCAGCCT
TCTTCAAGGCTAGGGCGGTAGTAGCAGCTACCGGTGGGATGGGAATGCTT
TACGCTCATACCACTAACGCCTACATAAACACGGGTGACGGATATGGTAT
GGCCTTGAGGGCAGGTGCCGCAATAAAGGATCCTGAGTTCGTTCAGTTCC
ACCCTACGGCCCTCTACCCGTCGGACATCCTAATAAGTGAGGCTGCCAGG
GGTGAGGGAGGAATATTGAGGAACAACAAGGGAGAGAGATTTATGGCAAA
ATACGCTCCCAAGAAGTTGGATCTTGCACCCAGAGACATTGCCTCCAGAT
CCATCATGATTGAGATAAGGGAAGGGAGAGGATTTCCCGGTGGTTATGTC
GGATTGGATCTGACACATCTGGGGGAGTCCTACATAAAGGAGAGGCTGGC
CCTAGCCTACGAGGCAGCAATGAACTTTGCTGGAGTGGATGCAACCAAGG
AGCCTATACCGGTGAGGCCAGCACAACACTATTACATGGGGGGTATAGAC
GTGGATACCAATGGGATCAATACCGACCTTCAGGGCCTCTTTGCAGCAGG
AGAGGCAGCTTGTGTTTCCGTACACGGGGCTAACAGACTGGGCTCAAACT
CCCTGCTAGAGACTCTGGTGTTCGGCAGGGAGACCGGTAAAACCGTAGTG
GAGTACCTCAGAAAACATGAAGAGGTCTCCTCTCCCTCCTTGGACAAGGA
GGCAGAGAGGTTACTCAGTGAGGCTTATTCCTTTGTCAAGAGCGAGAGTG
GAGTTCACTTCGGGGAAGTCCTGAACAAACTGAGAGGAGTCATGTGGGAC
AAGGTGGGAATATTCAGGGATGAGGATATGTTGAAGAGTGCATTGACAGA
AATAGAGAAACTAAGGGGACAAGTTAGGGAGATGTACGTGACCGATAAGG
GCAAGACATACAACACTGAGTTCTATAACGCCCTGGAACTCAGGAACATG
CTGGATTTAGCCGTAGTCATAGCTAAGTCAGCCCTCATGAGGACGGAATC
TAGGGGGGCTCACTTCAGAACAGATTTTCCTGAGAGAGACGACAAGAACT
GGTTGAAGCATACCTTAGCTTACCTGAAAGGTAATCAAGTGGAAATAGGT
TTCAAACCGGTAAGGATGACCAAATGGAAGCCGGAGGCAAGGGTGTATTA
A</t>
  </si>
  <si>
    <t>1 Fumarate + 1 H2O = 1 L-Malate</t>
  </si>
  <si>
    <t>hydro-lyases, Fe-S type, tartrate/fumarate subfamily, beta region</t>
  </si>
  <si>
    <t>MetMK1DRAFT_00001010</t>
  </si>
  <si>
    <t>LKELKTPLDEGSIEGLKLGDTVYLTGYIYIMRDATLRRIFEEKVKPPEDL
TGQVILFGAPSFIKEGERYSILSVGVTTSQRMEKYIPSLLSLGVRGLIGK
GELSEIVTPEFRNRKALYFLFVGGAAALVTSAIERVERVWWEDLYGEALF
KVKVNALGPAFVAIDTLGNNLLLNTKRQVSDNLKNLLQEI</t>
  </si>
  <si>
    <t>TTGAAAGAGTTGAAAACTCCACTGGATGAGGGATCCATTGAGGGACTCAA
GCTAGGCGATACCGTTTACCTCACAGGATACATATACATAATGAGGGACG
CGACACTCCGTAGGATCTTCGAGGAGAAAGTCAAACCACCTGAGGATCTC
ACCGGACAAGTGATCTTGTTCGGGGCTCCAAGTTTCATTAAGGAAGGTGA
AAGGTACAGTATACTCTCAGTGGGGGTCACTACTTCACAGAGGATGGAGA
AATATATCCCATCCCTTCTCTCCCTCGGTGTGAGGGGATTGATCGGGAAG
GGAGAGCTGAGCGAAATCGTGACACCGGAGTTCAGGAATCGTAAAGCGCT
CTACTTCCTGTTTGTGGGGGGCGCTGCGGCCCTGGTCACCTCAGCCATAG
AGAGGGTGGAGAGAGTATGGTGGGAGGATTTGTACGGGGAGGCTCTCTTT
AAAGTCAAAGTCAACGCTCTGGGACCTGCCTTTGTGGCAATAGACACGTT
AGGGAACAATTTACTCCTGAACACGAAGAGGCAAGTCTCTGACAACCTCA
AGAATCTACTCCAGGAGATTTGA</t>
  </si>
  <si>
    <t>hydro-lyases, Fe-S type, tartrate/fumarate subfamily, alpha region</t>
  </si>
  <si>
    <t>MetMK1DRAFT_00001020</t>
  </si>
  <si>
    <t>MGFTSEFYEKVREVSEALYYRALTVIPKDVVEKIRLSYDTEDSPLGKEVM
DTIIKNIEVARKRSLLVCQDTGTPVYLVELGDVEISLPKLIRAIKEGVRD
ATVKNHLRPNMVHPITRVNTGDNTGRSSPIVHVELNEGLKGVMKIVALPK
GSGSENMSALAMLRPADGLKGVKRFVLETVANAGGKGCPPYIVGVGIGGD
FEQVTYLAKKGALRPLGSRSEDEIGRKMEDELFLLINKLGVGPMGVGGKI
TALGVNVEIAETHISSLPVAVNIQCWRGERAEAIIGEDLSIKYLGG</t>
  </si>
  <si>
    <t>ATGGGGTTTACTTCTGAATTTTACGAGAAAGTGAGAGAGGTCTCAGAGGC
CCTCTACTATAGGGCCCTCACCGTGATCCCTAAGGACGTTGTTGAAAAGA
TAAGGCTATCCTACGATACCGAGGATAGCCCGCTAGGTAAGGAGGTGATG
GATACCATAATAAAGAATATCGAAGTGGCGAGAAAGCGCAGCCTCCTAGT
GTGCCAAGATACTGGGACGCCTGTTTACCTGGTTGAGCTGGGGGACGTAG
AGATCTCACTGCCTAAACTGATAAGGGCCATAAAGGAGGGGGTTAGGGAT
GCCACAGTTAAGAACCACTTGAGACCCAACATGGTTCATCCCATTACTAG
AGTGAACACTGGAGATAACACTGGGAGGAGTTCACCCATAGTACACGTCG
AGCTGAATGAGGGACTGAAAGGGGTCATGAAAATCGTGGCGTTACCCAAG
GGGTCAGGATCTGAGAACATGAGTGCGTTGGCCATGCTGAGACCGGCGGA
CGGATTGAAGGGTGTCAAGAGGTTCGTATTAGAGACTGTGGCCAACGCTG
GAGGAAAGGGTTGTCCTCCCTACATAGTAGGGGTGGGAATAGGGGGAGAC
TTCGAACAGGTAACTTACCTGGCCAAGAAGGGAGCGTTGAGACCTCTCGG
TTCCAGAAGCGAGGACGAAATTGGAAGGAAAATGGAAGATGAACTATTCC
TTCTAATAAACAAGTTGGGTGTAGGCCCAATGGGTGTAGGTGGAAAGATT
ACAGCCCTGGGAGTAAACGTAGAGATAGCAGAAACACACATAAGTAGCCT
CCCTGTGGCCGTGAACATACAGTGCTGGAGAGGAGAGAGAGCTGAGGCCA
TAATAGGTGAGGACCTCAGCATAAAATATCTGGGGGGATAG</t>
  </si>
  <si>
    <t>MetMK1DRAFT_00025500</t>
  </si>
  <si>
    <t>MKYTETAPKLFMNTGTKFHRSIIWAMGVVKLAAARANASLGLLDSRVAEG
IEKAAREIMEGNLDNLITLDVFQTGSGTGLNMNVNEVIAERASQLTGLRV
HPNDHVNMGQSSNDTVPTAIRIAATKQVVEKLRPALTEIVTSLRSKGDEY
ASVVKAGRTHLRDAMPVTFGQELHAYADAFDHDISLLSSTLEYVKELPLG
GTATGTGANSHPKFRELAIQMINEVTGLSFKPGHTFRGMRFLTDLLTLSG
VMRTVAVELFRVAQDFRLMFSGPFTAIGEIDLPTQEEIAGSSIMPGKTNP
VTVEASMLISAQVIGLDHANQFASSLGEFELAMGVPLIGQNVVTQVDLLS
EGLNKFNQLVIKGVVPNVDRMRRYAESSPALVTAISPLVGYDKASQIGKM
LIKGMSIREALKELGIDNSKIDEILDLRKLVKPGLQK</t>
  </si>
  <si>
    <t>ATGAAATACACCGAGACCGCTCCGAAGCTGTTTATGAACACTGGAACGAA
GTTTCATAGGTCCATAATCTGGGCTATGGGAGTAGTGAAGCTAGCCGCTG
CAAGAGCTAACGCATCCCTCGGGCTTTTAGATAGCAGAGTGGCCGAGGGG
ATAGAGAAGGCAGCGAGGGAGATCATGGAAGGGAACCTGGACAATTTAAT
CACGTTAGACGTCTTCCAGACCGGATCAGGAACGGGACTGAATATGAACG
TGAATGAGGTAATAGCCGAGAGGGCATCTCAACTCACGGGACTCAGGGTA
CATCCAAACGATCACGTGAACATGGGTCAGTCGTCCAATGACACCGTACC
CACAGCCATAAGGATAGCTGCAACCAAACAGGTAGTAGAAAAACTCCGTC
CTGCTTTGACAGAGATAGTCACGTCGCTGAGATCCAAGGGAGACGAGTAT
GCCTCTGTTGTTAAGGCTGGAAGGACTCACCTTAGAGATGCCATGCCGGT
AACCTTCGGTCAGGAACTCCACGCCTATGCAGACGCTTTCGATCACGATA
TAAGTCTCCTATCGTCCACTCTCGAATACGTAAAGGAACTCCCCCTTGGA
GGTACAGCCACAGGAACCGGGGCCAACTCCCACCCTAAGTTCAGGGAATT
AGCAATCCAGATGATCAATGAGGTAACTGGACTCTCCTTCAAACCTGGAC
ATACCTTCAGAGGTATGAGATTCCTTACCGACCTCCTGACGCTGAGTGGG
GTCATGAGGACGGTAGCCGTGGAACTGTTCAGGGTGGCTCAGGACTTCAG
GCTCATGTTCTCAGGACCTTTCACAGCTATAGGTGAGATAGACCTACCCA
CACAGGAGGAAATAGCTGGGAGTAGTATCATGCCGGGCAAAACTAATCCA
GTCACTGTAGAGGCCTCCATGCTGATCTCGGCTCAGGTTATTGGACTAGA
CCACGCAAACCAATTCGCATCATCCCTGGGAGAGTTCGAACTGGCCATGG
GCGTTCCCCTGATAGGACAAAACGTAGTGACCCAAGTGGATCTCCTAAGC
GAGGGATTGAACAAGTTCAATCAACTTGTAATCAAGGGAGTTGTACCCAA
CGTTGATAGGATGCGGAGATACGCCGAGAGTAGCCCGGCCCTCGTAACTG
CCATCTCCCCCTTGGTGGGCTACGATAAGGCTTCCCAGATAGGAAAGATG
TTGATCAAGGGGATGTCCATAAGAGAGGCTCTCAAGGAGCTAGGCATTGA
CAATTCCAAGATAGATGAGATCCTCGACCTGAGGAAGTTGGTAAAACCTG
GCCTACAGAAATGA</t>
  </si>
  <si>
    <t>MetMK1DRAFT_00015150</t>
  </si>
  <si>
    <t xml:space="preserve">MSKVGFIGVGKIGQTIVYSSIVSGAVDEAVIYDIIPELPEKFEHELRHAF
ATKGIKTEILGTNNLDDVAGMDMVVISAGKPRKPGMSRRDLFVDNAKIMM
DLAGKLAPKNPGAIYLMVANPVDMMASVFMKYSKEYTISTGDQVETMRMR
SYIAKKLKVPVTQVDGFVGGEHGEDAVVLWSTVKVKGKPIDNFNINKQEV
EDYVKKIPGEIIRVMGGTTWGPGTIIADIIKAVSLNENRVMSIATPRQYE
GQIIHVSSPIVVSSSIGPSLETLLDEKDRWHLNSAMKDFYEAYMENMKQL
EQSLKPT
</t>
  </si>
  <si>
    <t>ATGTCCAAGGTAGGATTCATAGGAGTAGGCAAGATAGGACAGACCATAGT
CTACTCGTCGATAGTGAGTGGAGCTGTGGATGAGGCGGTGATTTATGATA
TAATTCCCGAACTTCCCGAAAAATTTGAACATGAGCTTAGACACGCCTTC
GCAACTAAAGGGATAAAGACCGAAATCCTTGGAACCAATAACCTAGACGA
CGTGGCAGGGATGGACATGGTAGTGATCTCGGCAGGAAAACCGAGGAAGC
CGGGCATGAGCAGGAGGGACTTATTCGTTGATAATGCCAAGATAATGATG
GATTTGGCAGGTAAGCTTGCCCCTAAGAACCCAGGGGCCATCTACCTCAT
GGTCGCGAACCCCGTGGACATGATGGCCTCGGTCTTCATGAAGTACTCGA
AAGAGTACACGATAAGCACCGGTGACCAAGTGGAGACCATGAGGATGAGG
TCGTACATAGCCAAGAAACTTAAAGTTCCTGTGACCCAGGTGGATGGGTT
CGTCGGCGGTGAACACGGGGAAGATGCGGTAGTTCTATGGAGCACTGTGA
AGGTTAAGGGAAAACCCATCGATAACTTCAACATCAATAAACAGGAAGTA
GAGGACTACGTGAAAAAGATACCCGGAGAGATAATCAGAGTCATGGGAGG
TACCACTTGGGGACCTGGGACCATAATAGCTGACATCATAAAGGCTGTGT
CTCTAAACGAGAACAGAGTCATGAGTATAGCAACTCCCAGACAGTATGAG
GGACAGATAATACACGTCAGCTCACCCATAGTAGTGAGTTCCAGCATAGG
GCCTAGTCTTGAGACTCTACTGGACGAGAAGGATAGATGGCACCTCAACT
CTGCCATGAAGGACTTCTATGAGGCCTACATGGAGAACATGAAACAGTTA
GAGCAATCCCTGAAGCCAACCTAA</t>
  </si>
  <si>
    <t>1 Acetyl-CoA + 1 H2O + 1 Oxaloacetate  = 1 Citrate + 1 CoA + 1 Proton</t>
  </si>
  <si>
    <t>MetMK1DRAFT_00019130</t>
  </si>
  <si>
    <t xml:space="preserve">MSQISRGLENVYIKTTSLTYIDGENGILRYGGYDIDDLVDHTTFEEVVYL
MLYGDLPNKIQLQRIRVLLNEGYEIPQQVIDMIYGLPRDSDAVGMMETAF
SALSSIYGSPWNKVTNRETAIKVIARASTVVTNVLRAKEGKKPRIPEPSD
SFARSFLEASFNRTPSTEEVKAMDASLILYADHEVPASTTAALVTSSTLS
DMYSCVVAALAALKGPLHGGAAEEAFKQFLEIGSPENTDQWFQKKIVEGK
ARLMGFGHRVYKTYDPRAKLFKRFAKQLSERNQEAKKYFEIAQKVEELGI
QMFSQKHIFPNTDFYSGVVFYALGFPVYMFTSLFALSRTLGWTAHVIEYV
EEQHRLIRPRALYVGPIRREVIPIELRG
</t>
  </si>
  <si>
    <t>ATGAGCCAGATAAGCAGAGGTCTAGAGAACGTTTACATTAAGACGACTTC
GCTCACATATATTGATGGAGAGAACGGCATCCTCAGGTACGGGGGGTACG
ACATTGATGACTTGGTGGATCACACAACCTTCGAAGAAGTAGTGTACCTT
ATGCTTTACGGTGATCTCCCCAACAAGATTCAGTTGCAGAGAATAAGGGT
TCTCCTGAATGAGGGTTATGAGATTCCCCAGCAGGTTATTGATATGATCT
ACGGTCTTCCAAGGGACTCAGACGCAGTTGGGATGATGGAGACCGCTTTC
TCCGCTCTTTCTTCCATATATGGATCTCCTTGGAACAAGGTCACCAACAG
GGAGACTGCAATAAAGGTGATAGCCAGGGCCTCCACGGTCGTCACTAACG
TGTTGAGGGCAAAGGAAGGAAAGAAGCCGAGGATACCTGAACCTTCTGAC
AGTTTCGCTAGGAGCTTCCTGGAGGCCTCTTTTAATAGGACACCCTCCAC
AGAGGAGGTGAAAGCCATGGATGCTTCCCTAATACTTTACGCCGATCACG
AGGTTCCAGCGTCTACCACTGCAGCTTTAGTAACTTCCTCTACGCTCTCC
GATATGTACTCCTGTGTAGTCGCCGCGTTAGCTGCCCTGAAGGGACCTCT
CCACGGGGGTGCAGCAGAGGAGGCGTTCAAACAGTTCTTAGAAATAGGTT
CTCCAGAGAATACAGATCAGTGGTTCCAGAAGAAGATAGTGGAAGGGAAG
GCAAGGCTCATGGGATTCGGCCACAGGGTTTACAAGACATATGATCCCAG
GGCAAAATTATTCAAAAGATTTGCGAAACAGCTATCGGAGAGGAATCAGG
AGGCCAAGAAATACTTCGAGATAGCACAGAAGGTGGAAGAACTAGGGATC
CAGATGTTTTCTCAGAAACACATCTTTCCCAACACAGACTTCTACTCTGG
CGTAGTGTTCTACGCCCTAGGCTTTCCGGTATACATGTTCACGTCTCTCT
TCGCCCTTTCAAGAACACTAGGGTGGACAGCACACGTAATAGAGTATGTG
GAGGAACAACATAGGCTAATAAGGCCCAGAGCATTATACGTAGGTCCAAT
AAGGAGGGAAGTAATACCCATAGAGCTGAGAGGTTAG</t>
  </si>
  <si>
    <t>MetMK1DRAFT_00026290</t>
  </si>
  <si>
    <t>LELKKGLEDVAIKETSITFIDGELGRLYYRGYSVYDLASFSNFEEVAYLI
WYGKLPTRKELEDFRKLMAEERKVPDHISSFVRQVSRNANPMDVLRTAVS
MMGLEDSRDGDTIQKAIKITSKMPTIVAQIQRTRRGQDLVEPDPNLSHAE
NFLFMLHGEKPSSTDVRSMDVSLTLHVDHEMNASTFACLVVASTLSDIYS
SVVAGISALKGPLHGGANSEALKQFLEIGSPDNVEKYVLSRLSSGQRLMG
FGHRVYKTMDPRAKILREYAKQLSTEKGLGELFEIAQRVEEIGIKILGNR
GIYPNVDFYSGLVFYALGFDPDVFPTIFASARVVGWTAHVDEYLKDNKLI
RPKAIYVGDLGRRYVPIDER</t>
  </si>
  <si>
    <t>TTGGAGTTAAAGAAGGGACTTGAGGACGTAGCAATCAAGGAGACCTCAAT
AACTTTCATAGATGGTGAGTTGGGAAGACTTTACTACAGGGGATACTCCG
TATATGATTTGGCTAGTTTCTCCAACTTCGAGGAGGTAGCATATCTAATC
TGGTACGGAAAGTTGCCTACGAGGAAGGAACTAGAGGACTTCAGGAAATT
AATGGCCGAGGAGAGGAAAGTGCCAGATCATATTTCTAGCTTCGTCAGGC
AGGTGTCTAGGAACGCCAATCCCATGGACGTGCTTAGAACAGCGGTCAGC
ATGATGGGACTAGAAGACTCAAGAGATGGGGACACTATTCAGAAGGCCAT
CAAGATAACATCAAAAATGCCAACTATAGTTGCTCAAATACAGAGGACCA
GGAGAGGACAGGACCTTGTGGAACCTGACCCTAATCTGAGCCACGCGGAA
AACTTCCTTTTCATGCTTCACGGAGAGAAGCCGTCCTCCACCGATGTGAG
ATCCATGGATGTATCCCTTACCCTACACGTCGATCATGAAATGAATGCGT
CCACGTTCGCTTGTCTAGTAGTGGCGTCGACGCTCTCGGACATCTATTCC
TCCGTGGTGGCTGGAATATCTGCACTTAAAGGTCCGCTTCATGGGGGAGC
AAATTCTGAGGCATTAAAACAGTTCCTTGAGATTGGATCCCCAGATAACG
TGGAGAAATACGTCCTGAGTAGGTTAAGCTCTGGCCAAAGACTCATGGGG
TTTGGACACAGGGTCTACAAGACCATGGATCCCAGAGCAAAGATTCTACG
GGAGTATGCCAAACAGTTATCGACTGAGAAGGGGTTAGGGGAACTGTTTG
AGATTGCCCAACGTGTAGAGGAGATAGGTATCAAGATACTTGGGAACAGA
GGAATATATCCCAACGTAGACTTCTACTCAGGTCTAGTGTTTTACGCCCT
GGGATTCGACCCAGATGTATTCCCTACGATCTTTGCCTCAGCCAGGGTCG
TAGGTTGGACCGCTCACGTAGACGAATACCTCAAGGATAACAAACTCATC
AGACCTAAGGCAATATATGTAGGGGATTTAGGAAGAAGATATGTCCCCAT
AGACGAAAGGTAA</t>
  </si>
  <si>
    <t>Pyruvate_R00344</t>
  </si>
  <si>
    <t>G-G_R00341_assumedfor_R00726</t>
  </si>
  <si>
    <t>4.1.1.32</t>
  </si>
  <si>
    <t>Phosphoenolpyruvate carboxykinase (GTP)</t>
  </si>
  <si>
    <t>MetMK1DRAFT_00025280</t>
  </si>
  <si>
    <t>MEIPNLLKGKLTDEMFLRLMELKNESVLDFLSWVVGHCDPESVYVLKGTR
EDQEYVKRRALETGEEIPLRVPGHTIHFDKPSDQARAREDTFILSEPIPF
VNTKPRQEGLNEVMELLRGSMRGREMFVGFYALGPKSSPFQILAIQVTDS
PYVIHSENILYRSAYDEFVKVGGNVEFLRFVHSKGTGDVKKRRIVIDFGG
TVYSVNTTYAGNSVGLKKLALRLTLRRAVNEGWLSEHMAIVGLEGKETTH
YVTAAFPSGSGKTSTSMMGKLVSDDLAFIRESQGIARAVNPEIGVFGIIQ
GINKRDDPIIWEVLHTPGEVIFSNVLMTESGEVYWVGSEEPVPRKGINYA
GEWWPGKTNSEGVEIPPSHPNARFTAPLKSFRNADPRIDDPRGVEIEAMI
FGVRDYTTVVPIAEAFSWAHGVVTMGASMESARTSAVVGKLDEMEFNPMA
LLDFISVSLGEYLRNYLEFGKKLRLQPRIYGANYFLKDMEGRYLNSKEDK
RVWLRWITERLEGRADHLRTAVGLIPTYEDLRRLFKEVLNKEYMKQQYEL
QFSIRLKEYKNKYLRIRELYSRVKDTPREVLEILDEQIGRIDKDIQRYGD
TFSPFNI</t>
  </si>
  <si>
    <t>ATGGAGATACCCAATCTCCTAAAGGGAAAGTTGACCGATGAGATGTTCCT
ACGTCTCATGGAGTTAAAGAACGAGAGTGTATTGGATTTTCTATCGTGGG
TTGTGGGGCACTGTGATCCCGAATCAGTTTATGTCTTGAAGGGCACACGT
GAGGACCAGGAGTATGTTAAAAGACGGGCTCTGGAGACAGGAGAGGAGAT
CCCCCTCAGGGTTCCTGGACATACTATACACTTTGACAAACCCTCAGATC
AGGCCAGAGCGAGGGAGGATACCTTCATCTTGTCCGAGCCTATTCCCTTC
GTTAACACGAAACCCAGGCAAGAGGGTCTAAATGAGGTCATGGAGCTCTT
GAGGGGGTCCATGAGGGGGAGGGAAATGTTCGTGGGATTCTATGCCCTGG
GTCCGAAATCCTCTCCCTTTCAGATCCTGGCGATCCAAGTGACTGACTCC
CCGTATGTCATCCATAGTGAGAACATCCTATACAGAAGCGCTTACGATGA
GTTTGTAAAGGTAGGGGGTAACGTTGAATTCCTGAGGTTTGTCCACTCGA
AGGGTACCGGAGACGTGAAGAAGAGGAGGATAGTAATAGACTTCGGCGGG
ACGGTCTATAGTGTGAACACTACATATGCTGGTAACAGCGTAGGCCTCAA
GAAGCTAGCTCTGAGGTTGACACTGAGGAGGGCAGTTAATGAGGGTTGGC
TCTCGGAGCACATGGCCATAGTGGGTCTGGAGGGGAAAGAAACAACACAT
TACGTTACCGCTGCCTTCCCTTCAGGCTCGGGTAAGACTAGCACCTCTAT
GATGGGGAAGCTGGTAAGTGACGATTTAGCCTTCATTAGGGAGTCCCAAG
GTATAGCGAGGGCCGTGAACCCTGAGATAGGAGTTTTTGGGATAATTCAG
GGAATAAACAAGAGGGACGATCCCATAATATGGGAGGTGCTTCACACTCC
TGGAGAAGTTATCTTCTCTAACGTTCTCATGACTGAGTCGGGAGAAGTAT
ATTGGGTGGGGAGCGAAGAACCTGTCCCTCGTAAGGGGATTAATTATGCC
GGAGAATGGTGGCCTGGTAAGACTAACTCTGAGGGCGTAGAGATTCCCCC
ATCCCATCCAAACGCCAGGTTCACTGCTCCCCTAAAGTCCTTCAGGAACG
CTGATCCCAGGATAGACGATCCGAGAGGTGTGGAAATAGAGGCAATGATA
TTCGGAGTAAGGGATTACACCACCGTAGTCCCAATAGCTGAGGCCTTCAG
TTGGGCCCACGGAGTTGTCACCATGGGGGCCTCCATGGAGTCCGCTAGGA
CAAGTGCCGTAGTAGGTAAACTCGACGAGATGGAGTTCAATCCCATGGCA
TTACTGGACTTCATTTCAGTGTCACTAGGAGAGTACCTACGCAACTACCT
GGAATTCGGTAAAAAGTTGAGGCTGCAACCTAGGATATATGGGGCCAATT
ACTTCCTTAAGGACATGGAAGGAAGATACTTGAACTCCAAGGAGGACAAG
AGGGTCTGGCTGAGGTGGATAACCGAGAGGTTAGAGGGTAGGGCTGACCA
CCTGAGGACAGCTGTGGGGCTCATTCCCACATATGAGGATTTGAGGAGGC
TATTCAAGGAAGTGTTGAACAAGGAATACATGAAACAACAATATGAGTTA
CAATTTTCCATAAGGTTGAAGGAGTATAAGAACAAGTATCTTAGAATAAG
AGAGCTCTACTCCAGGGTGAAGGACACACCTAGGGAGGTACTGGAGATCT
TAGACGAACAGATAGGAAGGATAGACAAGGACATACAGAGATATGGGGAC
ACCTTCTCCCCCTTCAACATCTAG</t>
  </si>
  <si>
    <t>MetMK1DRAFT_00009230</t>
  </si>
  <si>
    <t>MRRTKIVATLGPSSLKLISQLSKFVDVFRVNFAHGDENSRREYVRLIREE
APDSSILIDLPGPKLRVGDIGRMELKRGQEVLFSPKGGITVEDPVFYSSV
KEGSVILISDGLIRIKVTNVSEDEVRGVVLDEGVLTSRKGINIPDLNLRS
GLTQRDLELLEEAISLKADYVGLSFVLSAEDVRKAKERIKGRAWVVSKIE
KRQAVENLKQIILESDAVMVARGDLGVEIGLENLPYVQRKIISTSKTLGR
PVILATQVLESMVLNPMPWRAEVIDVANSVYQGVDAIMLSDETASGSYPL
EAVRYLHRIITSSEDKVRSTRPTPSGPDDAVASASLALAETSKSKLIVVH
TRSGLTALRVSRLRPRSPILCLTPDPEVARRLRLCWGITTVVVKGPSSLD
EMVSLAVEHCRRLGVKGSVVIVAGDPSTEPGRTDFIKLHNLDEEKGLKST
KKI</t>
  </si>
  <si>
    <t>ATGAGAAGAACTAAGATAGTGGCGACGCTGGGGCCCTCCTCCCTCAAGTT
AATTTCTCAACTCTCCAAGTTCGTGGACGTATTCAGGGTCAACTTCGCTC
ATGGGGATGAGAACAGCAGGAGGGAGTACGTGAGACTCATCAGGGAAGAG
GCACCTGACTCTTCCATCCTTATCGACCTCCCAGGCCCTAAGCTGAGGGT
GGGAGACATAGGGAGGATGGAGCTCAAGAGGGGACAGGAGGTCCTCTTCT
CTCCCAAGGGTGGGATCACGGTTGAGGACCCCGTGTTCTACTCTAGTGTT
AAGGAGGGTTCCGTCATCCTCATCTCCGACGGCCTCATAAGGATTAAGGT
GACGAACGTTTCTGAGGACGAGGTCAGGGGTGTCGTATTGGATGAGGGAG
TGTTGACCTCCAGGAAGGGGATAAACATACCTGACCTCAATCTGAGGAGC
GGACTCACCCAGAGGGATCTGGAGTTGCTGGAGGAGGCCATCTCACTCAA
GGCAGACTACGTAGGGCTCTCCTTCGTCCTCAGCGCTGAGGACGTTAGGA
AGGCGAAGGAGAGGATAAAGGGGAGGGCGTGGGTAGTATCCAAGATCGAG
AAGAGGCAAGCCGTGGAGAACCTGAAGCAGATAATTCTTGAGAGCGACGC
CGTCATGGTAGCCAGGGGAGACCTTGGAGTGGAGATAGGCCTGGAGAACC
TACCGTACGTGCAGAGGAAGATAATCTCCACCTCTAAGACCCTGGGGAGA
CCGGTAATCCTGGCCACACAGGTGTTGGAGTCCATGGTCCTGAACCCTAT
GCCCTGGAGGGCTGAGGTCATAGACGTTGCCAACTCCGTCTACCAGGGGG
TGGATGCAATAATGCTGAGCGATGAGACAGCTTCAGGTTCCTATCCCCTG
GAGGCAGTGAGGTACCTTCACCGCATCATAACTTCCTCAGAAGACAAGGT
GAGGTCCACGAGGCCCACCCCCTCAGGTCCGGACGACGCCGTCGCCTCAG
CCTCGCTGGCCCTCGCTGAGACTTCCAAGTCGAAGCTAATAGTGGTGCAC
ACAAGGAGCGGACTCACGGCCCTCAGGGTGTCGAGACTCAGACCCAGGAG
TCCCATACTCTGCCTGACCCCGGATCCCGAAGTCGCGAGGAGGTTAAGGC
TCTGCTGGGGGATTACAACGGTGGTGGTGAAGGGTCCCTCATCCTTGGAC
GAGATGGTTTCCTTGGCCGTGGAACACTGTAGGAGGTTAGGGGTCAAGGG
TAGCGTGGTCATAGTCGCCGGGGATCCGTCCACGGAACCGGGGAGGACGG
ACTTCATCAAGCTCCACAACCTGGATGAGGAGAAAGGCTTAAAATCTACT
AAGAAGATTTAA</t>
  </si>
  <si>
    <t>pyruvate-dehyd</t>
  </si>
  <si>
    <t>1.2.7.1</t>
  </si>
  <si>
    <t>2-oxoacid:acceptor oxidoreductase, gamma subunit, pyruvate/2-ketoisovalerate family</t>
  </si>
  <si>
    <t>MetMK1DRAFT_00014590</t>
  </si>
  <si>
    <t>MIEISLKGRGGQGVVTAGEIMAKAAIVEGKYAQSIPFFGGERRGAPVSCE
VRISDQPISLHRRVYNPDVVTVFDATLMDLLNPLTGIKEGGILLINTDNP
RRYWNRTYYVDATGIARSLGLNIAGWAVVNTAMVGALSSVTKLVDIGTAE
DVVKEEFPGKLGELNVEAMYLGFKEVRALD</t>
  </si>
  <si>
    <t>ATGATAGAGATTTCGCTTAAAGGAAGGGGAGGTCAGGGCGTAGTGACTGC
TGGAGAGATAATGGCTAAGGCCGCCATAGTTGAGGGAAAGTACGCCCAGT
CCATTCCCTTCTTCGGTGGAGAGAGGAGGGGGGCACCGGTGAGCTGTGAG
GTGAGGATATCTGATCAGCCCATATCCCTACATAGGAGGGTTTACAATCC
AGATGTCGTGACTGTGTTCGACGCGACCCTCATGGATTTGCTTAACCCTT
TGACAGGGATAAAAGAGGGAGGAATCCTACTCATCAATACCGACAATCCA
AGGAGATATTGGAATAGGACCTATTACGTCGACGCCACGGGAATAGCCAG
GTCTTTAGGTCTCAACATAGCCGGTTGGGCAGTGGTCAACACAGCCATGG
TAGGCGCCCTGTCATCTGTCACAAAACTCGTGGACATAGGTACCGCGGAG
GATGTAGTTAAGGAGGAGTTTCCTGGAAAATTGGGTGAACTCAACGTAGA
GGCCATGTACTTGGGTTTCAAGGAGGTGAGGGCCCTTGATTAA</t>
  </si>
  <si>
    <t>2-oxoacid:acceptor oxidoreductase, delta subunit, pyruvate/2-ketoisovalerate family</t>
  </si>
  <si>
    <t>MetMK1DRAFT_00014600</t>
  </si>
  <si>
    <t xml:space="preserve">LINLPPGVPLARPSLGSSGQTGTWRVLRPVIHYNKCTKCRLCFFYCVENT
IDLELNMFPKIDYQYCKGCGVCAQVCPTAAIEMMREVK
</t>
  </si>
  <si>
    <t xml:space="preserve">TTGATTAATCTTCCTCCAGGAGTTCCCTTGGCGAGACCCTCCTTAGGTTC
TTCGGGACAGACGGGCACTTGGAGGGTACTGAGACCTGTCATACACTACA
ACAAGTGTACCAAGTGCAGACTGTGCTTCTTCTACTGCGTTGAGAACACG
ATCGACCTCGAACTCAATATGTTCCCGAAGATAGATTACCAGTACTGTAA
GGGCTGTGGGGTCTGCGCGCAAGTCTGTCCCACGGCCGCTATAGAAATGA
TGAGGGAGGTGAAGTAA
</t>
  </si>
  <si>
    <t>MetMK1DRAFT_00014610</t>
  </si>
  <si>
    <t>LQVTKGVVKALVGNHAVAYAVKQAKPQVLAVYPITPQTTMLEKLSEYVDR
GELKARMIRVESEHSALASIYGAAVAGARVFTATASQGLLYMTEMLYWAG
GQRVPIVAAVATRALASPWSILDDHQDFMSKRDAIWIQMMAENVQEAYDL
TIQAFRISEHENVVLPVMMGFDGFILTHTMERVEVLHDSVVDSFIPPRKF
NLVDFTDPVGVGPVAPPEDYIRIRFEAKKAMERSKRVIKEIFREYEDISG
RPQHGLVECFMCRDADYVVVSMGAWSGDARVAVKRLRERGAKVGLLKVRV
FRPFPFEEVRDYLRDCKGVLVMDRAYSFGSGGILVNEVKVSLYGHDVPVH
SLVGGLGGMDVRPLHIQTALENLMEGKLEEERWLL</t>
  </si>
  <si>
    <t xml:space="preserve">TTGCAGGTAACTAAGGGTGTAGTGAAGGCGTTGGTGGGAAATCACGCCGT
GGCCTATGCCGTCAAACAGGCGAAACCTCAAGTCCTTGCGGTCTACCCGA
TAACTCCTCAGACCACCATGTTGGAAAAGCTCTCTGAGTACGTTGATAGA
GGGGAGTTAAAGGCCAGGATGATAAGGGTGGAGAGTGAGCACTCCGCTCT
TGCCTCGATCTACGGGGCAGCTGTGGCAGGGGCCAGAGTGTTCACGGCGA
CGGCCTCACAGGGGCTCCTATACATGACCGAGATGCTATATTGGGCCGGA
GGTCAGAGGGTTCCTATAGTCGCCGCAGTGGCCACTAGGGCCCTGGCCTC
GCCCTGGTCAATCCTCGATGACCACCAGGACTTCATGAGCAAGAGAGATG
CCATTTGGATACAAATGATGGCTGAGAACGTCCAGGAAGCTTACGACCTA
ACGATCCAGGCCTTCAGGATATCCGAACACGAGAACGTCGTTCTCCCCGT
GATGATGGGATTCGATGGTTTCATCCTCACCCACACCATGGAGAGGGTGG
AGGTTCTCCACGACTCCGTAGTGGACTCCTTCATCCCTCCCAGAAAGTTC
AACCTGGTCGACTTCACGGATCCTGTGGGGGTTGGACCAGTCGCCCCGCC
TGAGGACTACATAAGGATAAGGTTCGAAGCCAAGAAGGCTATGGAGAGGA
GTAAAAGGGTCATAAAGGAGATTTTCAGGGAATATGAGGACATCAGTGGC
AGACCTCAGCACGGGCTCGTGGAGTGTTTCATGTGTCGTGACGCCGATTA
CGTCGTGGTGTCCATGGGGGCCTGGTCTGGAGACGCTCGCGTGGCGGTGA
AGAGGTTAAGGGAGAGAGGAGCAAAGGTTGGTCTGCTCAAGGTGAGGGTA
TTCAGGCCGTTCCCCTTTGAGGAGGTGAGGGACTACCTGAGGGATTGTAA
GGGGGTGTTGGTGATGGACAGAGCTTACTCTTTCGGTTCAGGTGGGATTT
TAGTGAACGAGGTAAAGGTTTCCCTCTACGGTCACGACGTACCAGTTCAC
AGTCTCGTTGGGGGGTTAGGGGGTATGGATGTGAGGCCACTTCACATTCA
GACTGCATTGGAGAACCTTATGGAGGGTAAATTGGAGGAGGAGAGGTGGC
TACTATGA
</t>
  </si>
  <si>
    <t>Pyruvate:ferredoxin oxidoreductase and related 2-oxoacid:ferredoxin oxidoreductases, beta subunit</t>
  </si>
  <si>
    <t>MetMK1DRAFT_00014620</t>
  </si>
  <si>
    <t xml:space="preserve">MMFLRGNAACPGCPIPRELDALLEVTGERTVLVVPASCTTVIMGDTRGMP
SKVPVIHSAFAASSAIASGVRSALDARGEKATVVVWAGDGGTGDIGFASL
SGAAERNEDILYVCYDNEAYMNTGVQRSGLTPFGAWTTTTPSGKAESKKP
LPKIIADHGVPYVATASIAYLFDYKDKVRKAKEMSGFRYIHLLSPCPPGW
RFDAGLTVEIAKLAVETGIWPLYEIEKGKFRLTSISKVLVDKKKRKPVEE
YLKLQGRFKDLKGEDVKRIQEEVDQMWEDLARM
</t>
  </si>
  <si>
    <t>ATGATGTTCCTGAGGGGTAACGCGGCTTGTCCTGGTTGTCCGATCCCTAG
GGAACTGGACGCCCTCCTGGAGGTAACCGGTGAGAGGACTGTCCTAGTGG
TTCCAGCGTCATGTACGACAGTAATCATGGGGGACACCAGGGGCATGCCC
TCTAAGGTTCCTGTCATTCACAGTGCTTTCGCCGCATCTTCAGCTATAGC
GTCAGGAGTCCGTTCTGCGCTAGACGCTAGGGGAGAGAAAGCTACTGTAG
TGGTGTGGGCTGGAGACGGAGGCACGGGAGACATAGGATTCGCCTCGCTC
AGTGGTGCAGCTGAGAGGAATGAAGACATACTCTACGTTTGTTATGACAA
CGAGGCATACATGAATACCGGCGTACAGAGGTCTGGGTTGACGCCCTTCG
GAGCCTGGACCACCACAACTCCCAGCGGAAAGGCTGAGTCCAAGAAACCC
CTTCCCAAGATAATTGCGGATCATGGAGTTCCCTACGTGGCGACAGCCTC
GATCGCTTACCTCTTCGATTACAAGGATAAGGTGAGGAAAGCAAAGGAGA
TGTCAGGATTCAGGTATATTCATCTCCTATCGCCCTGTCCTCCAGGGTGG
AGGTTCGACGCTGGACTCACCGTTGAGATAGCTAAGCTGGCTGTGGAGAC
AGGGATATGGCCACTGTACGAGATAGAGAAAGGGAAGTTCAGGCTGACCA
GTATAAGTAAAGTGTTGGTAGACAAGAAAAAGAGGAAACCAGTGGAGGAA
TACTTGAAGTTGCAGGGCAGGTTCAAGGATCTCAAAGGAGAAGACGTGAA
GAGGATCCAAGAAGAAGTGGATCAGATGTGGGAAGATCTCGCCAGGATGT
GA</t>
  </si>
  <si>
    <t>MetMK1DRAFT_00018830</t>
  </si>
  <si>
    <t>VESSLEIRFHGRGGQGVVTAANVLAEAASLENMFSSAFPIYGAERRGAEI
ESYCRISRTQIRETSPIEEPDVVVILDPTLLKISNPLRGLRKDGKVVINW
KGASPSVGFKTYTVDATGIALELKLVKSGWPLVNIVMLGALVKATGVPSL
ESLKMAIGQEFSGNLGELNKRAVELSFERTFEVEQIVA</t>
  </si>
  <si>
    <t>GTGGAATCATCGCTTGAGATACGATTTCACGGACGAGGAGGTCAAGGGGT
TGTCACTGCCGCCAACGTTCTTGCTGAGGCAGCAAGCCTAGAGAACATGT
TCTCTTCAGCCTTCCCAATCTACGGGGCGGAAAGGAGAGGTGCAGAAATA
GAGTCTTACTGCAGGATTTCGAGGACGCAAATAAGGGAAACCTCTCCAAT
TGAGGAGCCGGACGTTGTGGTAATCCTGGATCCTACACTCCTAAAAATAT
CGAACCCCCTAAGAGGGCTTAGGAAGGATGGAAAGGTAGTCATAAATTGG
AAGGGAGCCTCTCCATCCGTGGGATTCAAGACTTACACGGTGGACGCCAC
AGGCATCGCTCTTGAGCTCAAACTCGTAAAGTCAGGGTGGCCTCTGGTTA
ACATAGTGATGTTGGGTGCCTTGGTTAAGGCAACAGGTGTACCTAGTTTG
GAATCTTTGAAGATGGCCATAGGCCAGGAGTTCTCAGGAAACTTAGGTGA
GTTAAACAAGAGAGCAGTGGAGTTATCCTTCGAGAGGACATTTGAGGTGG
AGCAGATTGTCGCTTGA</t>
  </si>
  <si>
    <t>MetMK1DRAFT_00018840</t>
  </si>
  <si>
    <t>LSLEYQVFPVSTPAEGAGGKTGNWRTVRPVVTDRCIGCNACFLWCPEGTI
GVVGRKAKVYYEYCKGCGVCANVCPVKAIEMVMEQ</t>
  </si>
  <si>
    <t xml:space="preserve">TTGTCGCTTGAATACCAAGTATTCCCTGTATCTACTCCTGCAGAGGGAGC
GGGGGGAAAGACAGGTAACTGGAGGACTGTGAGACCAGTGGTCACTGATA
GGTGCATAGGATGTAACGCCTGTTTCCTTTGGTGTCCTGAAGGGACGATC
GGTGTAGTTGGAAGGAAGGCGAAGGTCTACTATGAATATTGTAAAGGATG
TGGAGTCTGTGCTAACGTTTGTCCAGTTAAGGCAATAGAGATGGTGATGG
AGCAATGA
</t>
  </si>
  <si>
    <t>MetMK1DRAFT_00018850</t>
  </si>
  <si>
    <t>MMKVMSGNEAVALAVKLARVGVVGIYPITPQTTIIEELAEMRARGELSAD
IVRVESEHSAMAVTLGAAVSGVRSFTATSSQGLLYMHEMVWWTSGSRAPL
VMVVATRAVGAPWNIWNENTDFMSERDSGWIMAFASTPQEALDLTLQAFR
ISEDPRVFLPVMVGMDGFILSHTKTNVFIPSQEDVDNFIPPRRQPYVIDP
ETKESMGNIFPPIYYMKLRQSIHEAITNSEEVIKEVGREYNKISPLGDYG
TLNVSYKLDDADYAVVTMGAWSLDAMEAVDKLRENGLNVGLYRVRYIRPW
SEKEIRENLGDKRAILVVDRATSLGRGGPLYLELKSTLNIPIKGVVTGLG
GVSVGKRDFYSLISRFVEEARYSEVGGVEWYYPGEVKEVELGTPRTAH</t>
  </si>
  <si>
    <t xml:space="preserve">ATGATGAAAGTGATGTCTGGGAATGAGGCAGTGGCCCTGGCAGTCAAGTT
GGCGAGGGTCGGAGTAGTAGGAATTTATCCCATAACACCGCAAACCACTA
TCATAGAAGAACTGGCTGAGATGAGAGCTAGGGGTGAGCTCAGCGCTGAC
ATAGTCAGAGTTGAGAGTGAACACTCTGCCATGGCAGTGACCTTAGGGGC
TGCCGTGTCAGGGGTGAGATCTTTCACAGCCACCTCCTCTCAAGGACTTC
TCTATATGCATGAAATGGTTTGGTGGACTTCGGGGAGCAGGGCCCCGCTG
GTGATGGTCGTTGCTACTAGGGCAGTTGGTGCCCCATGGAACATCTGGAA
TGAGAACACGGACTTCATGAGTGAGAGAGACAGTGGATGGATAATGGCCT
TCGCGTCAACCCCTCAGGAAGCTCTGGACTTAACCCTTCAGGCTTTCAGA
ATATCTGAAGATCCCAGAGTCTTCCTTCCAGTGATGGTAGGGATGGATGG
ATTCATCCTATCCCACACGAAAACTAACGTGTTTATTCCGTCCCAAGAGG
ATGTCGATAACTTCATCCCCCCGAGGAGGCAACCTTACGTAATAGACCCA
GAGACTAAGGAGAGCATGGGTAACATATTCCCTCCCATATATTACATGAA
GCTCAGACAGTCCATTCATGAGGCCATAACCAACTCTGAGGAGGTTATCA
AAGAAGTGGGAAGAGAATACAACAAGATAAGTCCTCTAGGAGACTATGGA
ACACTTAACGTGAGCTACAAGTTAGATGACGCAGATTACGCTGTGGTTAC
GATGGGGGCGTGGTCGCTGGACGCTATGGAGGCAGTGGACAAGTTGAGGG
AAAACGGACTGAATGTGGGGTTATACAGGGTGAGGTACATAAGACCTTGG
AGTGAAAAGGAGATAAGAGAGAACCTAGGAGACAAGAGAGCAATATTAGT
GGTTGACAGGGCTACAAGCCTGGGCAGAGGAGGTCCACTTTATCTTGAAC
TTAAGTCAACGTTAAACATTCCCATTAAGGGAGTCGTTACCGGCCTAGGG
GGAGTCTCTGTAGGAAAGAGGGACTTCTACTCCCTTATTTCAAGGTTCGT
AGAGGAGGCCAGATACTCAGAAGTTGGAGGGGTAGAGTGGTATTATCCTG
GAGAGGTGAAAGAGGTTGAGCTTGGGACTCCGAGGACTGCACACTAA
</t>
  </si>
  <si>
    <t>MetMK1DRAFT_00018860</t>
  </si>
  <si>
    <t xml:space="preserve">MTMRMMGMALGNNVALIVVAGCSSVIQGMGPKNSYGYPALNIAFAAGPAA
ASGMWRAFKQRNKDVTVVVWAGDGGTADIGFASLSGAAERNENFIYVCVD
NEAYMNSGGQRSGSTPHGAVTPTTPEGKKENKKELLFLMLDHHVPYAATA
SVGYPHDLMDKLRRAKTIEGFRYLQVLTPDPYGWLFDPSRTAEVGKLAVQ
TCYWPLLEVVNGRVQVSNESLHCLRKETRRPLRDFLSVQGRYKRLNDQDY
KELESYVDYTWDRILKLMRT
</t>
  </si>
  <si>
    <t xml:space="preserve">ATGACCATGAGGATGATGGGGATGGCCCTAGGGAACAACGTGGCGTTAAT
CGTGGTGGCCGGATGCTCCTCAGTGATCCAAGGGATGGGTCCTAAAAACT
CCTACGGTTATCCTGCTCTTAACATAGCCTTCGCAGCTGGACCTGCAGCC
GCTTCAGGCATGTGGAGGGCATTCAAGCAGAGAAACAAGGACGTCACCGT
GGTTGTTTGGGCTGGAGATGGAGGGACAGCTGATATAGGTTTCGCATCGC
TAAGTGGAGCTGCTGAGAGAAATGAGAACTTCATATATGTGTGTGTGGAC
AACGAGGCTTACATGAACTCTGGGGGTCAGAGAAGTGGTTCCACTCCCCA
CGGGGCTGTCACACCGACCACCCCTGAAGGTAAGAAGGAAAATAAGAAGG
AACTTCTCTTCCTCATGCTGGATCATCATGTTCCCTATGCAGCGACGGCA
TCAGTAGGCTATCCTCACGACCTTATGGATAAACTCAGGAGAGCAAAGAC
GATCGAGGGGTTCAGATACCTGCAGGTCCTCACTCCAGATCCCTACGGCT
GGCTATTCGACCCGTCTAGGACTGCAGAGGTCGGAAAACTCGCCGTACAA
ACTTGCTATTGGCCCCTGTTGGAAGTAGTGAATGGTAGAGTCCAGGTCAG
CAACGAATCTCTTCACTGTCTGAGGAAGGAGACTAGGAGACCGTTGAGGG
ACTTCCTCTCTGTACAGGGTAGATATAAGAGGTTGAATGATCAGGACTAC
AAGGAGCTGGAGTCCTACGTAGACTATACTTGGGACAGAATACTGAAGCT
AATGAGGACCTAA
</t>
  </si>
  <si>
    <t>G-G_R00235</t>
  </si>
  <si>
    <t>6.2.1.1</t>
  </si>
  <si>
    <t>phosphopyruvate hydratase</t>
  </si>
  <si>
    <t>MetMK1DRAFT_00028150</t>
  </si>
  <si>
    <t>MMSDLSIFDLKGFEIIDSRGNFTVRAKVKLGCGVTATGDAPAGASKGSRE
VVELRDERGSVEMAVKSINYYISPALIGMDSKFQTTVDKVLINLDGTENK
SRLGANAMVATSIAVSKAASLALGVETFMHLGGSGPHIIPVPLMNILNGG
LHAGNNLKIQEFMIIPVGFDTLKEALSASLVIYKALKSLVTEKYGKIYTA
VGDEGGISPPLSKTEDALELVHSAVKRSGYEDKVLLGLDAAASNFYNKKE
DKYEIDGNSKTRQEMIDFYVSLKDRYPLLYVEDPFEENDFKSFTELQSKM
KGVLVSGDDIYTTNVKYLTKGIESGATKAVIVKVNQIGTITEAMEFVNLA
KRHSIKTAISHRSGETEDSFIADLAVAVNSEFIKTGAPARGERTSKYNRL
LEIEKEFGFEYMGKKLA</t>
  </si>
  <si>
    <t xml:space="preserve">ATGATGAGTGATTTGTCCATATTTGATCTCAAGGGTTTTGAGATAATAGA
CTCTAGAGGGAACTTTACTGTTAGGGCAAAGGTTAAGTTAGGTTGCGGTG
TTACGGCCACCGGGGACGCTCCAGCTGGGGCCTCTAAGGGATCGAGGGAA
GTAGTGGAACTCCGGGATGAGCGTGGGTCTGTGGAGATGGCAGTGAAATC
AATCAATTACTACATCTCCCCTGCACTCATAGGGATGGACTCGAAGTTCC
AAACCACCGTAGATAAGGTTTTAATAAATTTAGATGGAACAGAGAATAAG
TCAAGACTCGGTGCCAATGCGATGGTGGCTACATCCATAGCGGTGAGTAA
GGCAGCCTCACTGGCCTTGGGGGTAGAAACGTTCATGCATCTAGGCGGTT
CAGGGCCACATATCATTCCAGTTCCATTAATGAACATCCTCAACGGAGGA
CTTCACGCTGGTAACAACTTGAAAATACAAGAGTTCATGATAATTCCCGT
AGGTTTTGATACCCTTAAGGAAGCGCTCTCAGCTTCATTAGTAATATATA
AGGCACTGAAGTCCCTAGTTACGGAGAAGTACGGGAAGATTTATACGGCG
GTAGGGGATGAGGGAGGAATCTCTCCACCCCTTAGTAAAACTGAAGATGC
ATTGGAACTGGTCCACTCCGCAGTGAAGAGGTCAGGATACGAGGATAAGG
TACTGCTGGGTTTAGATGCGGCAGCATCGAATTTTTATAATAAAAAAGAA
GATAAATACGAGATAGATGGTAACTCTAAAACTCGACAGGAAATGATAGA
CTTCTATGTATCCCTAAAGGATCGCTATCCGCTCTTATACGTTGAGGATC
CCTTTGAGGAGAATGACTTTAAGAGCTTTACTGAGCTCCAGAGCAAAATG
AAGGGAGTTCTAGTATCCGGTGATGATATCTACACTACTAACGTGAAATA
CTTAACTAAGGGAATAGAGTCAGGTGCAACAAAGGCTGTAATAGTGAAAG
TCAACCAGATAGGCACAATAACTGAAGCCATGGAGTTCGTGAACTTAGCC
AAGAGACATTCCATTAAAACTGCGATAAGTCACAGAAGCGGGGAAACAGA
GGACAGCTTCATAGCGGACTTAGCAGTGGCTGTCAACAGTGAATTCATAA
AGACTGGGGCACCAGCTAGAGGAGAAAGGACATCCAAATACAATAGACTT
TTAGAAATAGAGAAAGAATTTGGATTTGAATATATGGGGAAGAAATTAGC
TTGA
</t>
  </si>
  <si>
    <t>Fructose-2,6-bisphosphatase</t>
  </si>
  <si>
    <t>MetMK1DRAFT_00012930</t>
  </si>
  <si>
    <t>MVLVILVRHGQSVSNIQKILSHDTNNYPLTEEGREQAKRAAHELKKLRVD
KIFTSPVMRAYQTAQLIGDELGLVPIIDERLRERWLGELNNRRFDPNDHW
KLKIMRGQLEVRDLEPWESLKRRILEFLQSLPEGQVVVAVSHYDPIRAAL
GHILDLDDISAHGISVPNASFTFIERNSSNFKILSIGSPAISPQLLSKLN
RYVIKAK</t>
  </si>
  <si>
    <t>ATGGTTCTAGTGATCCTGGTGAGACACGGCCAAAGCGTCTCCAATATCCA
AAAGATTCTGTCCCACGACACCAACAACTACCCTTTGACTGAAGAGGGGA
GGGAACAAGCTAAGAGAGCGGCTCATGAGCTCAAGAAGTTGAGGGTGGAC
AAGATCTTCACCAGCCCAGTCATGAGGGCCTATCAAACGGCTCAATTGAT
TGGGGATGAGCTAGGACTGGTCCCAATAATAGACGAACGACTGAGGGAGA
GGTGGCTTGGAGAATTGAATAACAGGAGGTTCGATCCGAATGATCATTGG
AAGTTGAAGATAATGAGGGGACAATTGGAAGTGAGAGATCTGGAACCGTG
GGAGAGCTTGAAGAGGAGAATTTTAGAGTTCCTTCAGTCTTTACCGGAAG
GTCAAGTGGTTGTTGCCGTAAGTCACTATGACCCCATAAGGGCAGCCTTA
GGTCACATCTTGGACTTAGACGACATATCTGCACACGGTATCTCGGTCCC
CAATGCTAGCTTCACATTCATAGAGAGAAACTCCAGCAACTTCAAGATCT
TGTCAATTGGTTCCCCTGCCATATCACCACAACTGTTATCTAAACTCAAT
AGATATGTTATTAAGGCGAAGTAA</t>
  </si>
  <si>
    <t>MetMK1DRAFT_00023460</t>
  </si>
  <si>
    <t xml:space="preserve">MKRYKILLLVADGLGDRPIRFLNGRTPLEAADKPNLNSILRSSLAGLMDP
IEPGIVPGSDTSHLAIFGLNPRVYYKGRGSFEALGAGAELREGDIAFRGN
FATIDENFVVIDRRAGRRLDEAEQLVALLNREIQEVDGVRVRFYRGTEHR
VSVVLSGEKLSDKVSDTDPHEVHKKILRAEAREYTEEAKRTAEVVNKLTD
RIISVLSASHINKERIERGLPPANIVLLRGASTHTELPKLKDYTSLRGAA
VSATALIKGVCRSLGMHVVTPPRATGGVDTDYLSKAAHTVKLLKEDYDLV
FLHIKATDAASHDGNAPEKVKAIEMIDKVVGRILDGVGSEIVILFTGDHA
TPVEVKEHTGDPVPVMLYTPDSIVPDYLSDFNEREARKGSLKIVGLNIMH
LLLNYSNRASKYGA
</t>
  </si>
  <si>
    <t>ATGAAGAGGTACAAGATACTTCTATTGGTAGCAGATGGATTGGGAGACCG
ACCTATACGATTCCTGAACGGAAGGACACCCCTAGAGGCTGCAGACAAGC
CCAACCTCAATTCAATTCTTCGTTCGTCTTTAGCCGGATTAATGGATCCC
ATAGAACCCGGTATAGTACCAGGTAGCGACACGTCTCATTTGGCAATTTT
TGGCCTGAATCCTAGGGTGTACTATAAGGGGAGGGGCAGCTTCGAGGCAC
TGGGTGCCGGTGCTGAGTTGAGAGAAGGAGACATAGCATTTAGAGGAAAC
TTTGCCACAATAGATGAGAACTTTGTGGTCATAGACAGGAGAGCTGGGAG
GAGGCTCGACGAGGCCGAGCAATTAGTGGCCCTATTAAATAGAGAGATCC
AGGAAGTTGATGGAGTGAGGGTGAGGTTCTACAGAGGGACGGAACACAGA
GTCTCTGTTGTATTGTCTGGTGAGAAACTCAGCGACAAGGTCAGCGATAC
TGACCCCCACGAAGTTCACAAGAAGATATTGAGGGCAGAGGCTAGGGAGT
ATACAGAGGAGGCCAAGAGGACAGCAGAAGTAGTCAATAAGCTGACTGAC
CGAATAATAAGCGTACTCTCAGCTTCACATATTAACAAGGAGCGGATTGA
GAGGGGCTTGCCTCCAGCCAACATAGTTCTCCTGAGAGGGGCATCTACAC
ATACTGAACTTCCCAAGCTTAAGGACTACACCAGTTTACGTGGAGCTGCA
GTGTCGGCTACGGCCTTGATAAAGGGAGTCTGTAGGTCACTGGGTATGCA
TGTGGTAACTCCTCCTAGGGCTACGGGGGGAGTGGACACTGACTACCTCT
CCAAGGCCGCTCACACAGTCAAGCTCCTTAAAGAGGATTATGATTTGGTG
TTTCTTCACATAAAGGCCACCGATGCTGCATCCCATGACGGAAACGCTCC
AGAGAAGGTTAAGGCGATAGAGATGATAGACAAGGTCGTTGGGAGAATAT
TAGATGGAGTTGGCTCCGAGATAGTAATTCTCTTCACTGGAGACCACGCG
ACTCCTGTTGAGGTAAAGGAACACACTGGAGATCCTGTTCCAGTGATGTT
ATACACGCCTGATAGTATAGTGCCCGACTATCTCTCAGACTTTAATGAAA
GAGAAGCCAGGAAGGGTAGCCTAAAGATAGTAGGTTTAAATATAATGCAT
CTTCTATTAAACTATTCTAACAGGGCATCTAAGTACGGTGCCTAG</t>
  </si>
  <si>
    <t>MetMK1DRAFT_00027680</t>
  </si>
  <si>
    <t xml:space="preserve">MVIPTLDDVNFTNSKVLVRIDINSPVDSKSGKLLDDSRIRAHVETVKELV
EKGNGVVLVSHQGRPGDSDFIDLEEHSRLLQKHLDMEVEFVGDVMGPYAR
EKIKNMKLGSVILLDNVRFVSEELIEASPLQHAKSYLVRRLSPLFQGYVN
DAFAASHRSQASLVGFPLVLKSSAGRVMEREVSALAKVFNPEDSPKIFIM
GGGKVLDSLRIIENLVKRRLADRILTGGLIAELFAVAKGLDLGKENLQVL
EKAGVLGLISRARKLLLSGAPVEIPVDFKVEKGGQVHEEPANKVTGIIKD
VGSTTVNIYSSFVRDAKVIVMRGPMGVIEDERFRESSRALLKNALENQGY
VIIGGGHMISLLGGEGQIDKSKVHVSTGGGALLLFLAGEKLPALEALDMS
AKEAMKA
</t>
  </si>
  <si>
    <t>ATGGTTATTCCCACACTGGATGACGTAAATTTCACCAACAGTAAAGTTCT
CGTTAGAATAGACATCAACTCTCCTGTGGATTCGAAATCTGGCAAACTTT
TGGACGACTCTAGAATAAGGGCCCATGTGGAGACCGTAAAGGAATTGGTG
GAGAAGGGAAACGGAGTTGTCCTAGTTTCGCATCAGGGAAGACCTGGAGA
CAGTGACTTCATCGACTTGGAGGAGCACTCTAGGCTACTTCAAAAACACT
TGGACATGGAGGTGGAGTTCGTGGGGGACGTGATGGGGCCTTACGCCAGG
GAGAAGATAAAGAACATGAAGTTGGGGTCCGTTATACTTCTAGATAACGT
AAGGTTCGTCTCTGAGGAATTGATCGAAGCTTCACCATTACAACACGCTA
AAAGTTACCTAGTCAGACGACTTTCACCCTTGTTTCAAGGCTATGTGAAC
GATGCCTTTGCAGCATCTCACAGGAGTCAAGCTAGCCTCGTTGGGTTTCC
TCTGGTTCTTAAGTCCAGTGCGGGAAGAGTGATGGAAAGGGAGGTATCAG
CGTTAGCTAAGGTCTTCAATCCTGAAGACTCACCTAAGATATTCATAATG
GGAGGTGGAAAGGTTCTGGATAGCCTGAGGATAATAGAGAATCTAGTGAA
AAGGAGGCTAGCCGACAGAATCCTCACTGGCGGTCTTATCGCTGAACTCT
TTGCAGTTGCCAAAGGTCTTGATCTGGGTAAGGAGAACCTGCAGGTGTTA
GAGAAGGCAGGAGTTTTGGGTCTAATAAGTAGAGCAAGGAAGCTACTTCT
TTCAGGTGCACCGGTGGAGATACCTGTAGACTTCAAGGTGGAGAAAGGGG
GCCAGGTCCATGAGGAACCAGCAAATAAAGTAACGGGGATTATAAAGGAT
GTAGGCTCCACAACAGTGAACATTTACTCGTCATTCGTTAGAGACGCTAA
GGTTATAGTGATGCGTGGGCCTATGGGTGTAATAGAGGACGAGAGGTTCA
GGGAGTCCAGCAGAGCACTACTAAAGAACGCCCTTGAGAATCAAGGGTAC
GTGATAATAGGTGGAGGTCATATGATAAGCCTACTTGGAGGAGAGGGGCA
GATAGATAAATCCAAGGTTCACGTTTCTACTGGGGGAGGTGCACTTCTGC
TATTTTTGGCAGGAGAGAAGTTACCCGCACTTGAAGCACTGGACATGTCC
GCAAAGGAGGCGATGAAGGCTTGA</t>
  </si>
  <si>
    <t>MetMK1DRAFT_00027670</t>
  </si>
  <si>
    <t>LIKVSINGYGTIGKRVTDAVLNQADMALVGVSKTTPNFEAFQAYKKGIRI
YVPKESQKEFEEAGITPSGFIEDMIKESDVVVDATPNGVGAQYKQLYTSM
RKKAIFQGGEKPNVADVSFSALCNYDEAVGKNYVRVVSCNTTSMLRTLCT
LNKVSKIQKVRGTIVRRAADPKEVKRGPINAIVPDPPSVPSHHAKDVNTV
LKDLDIVTMAVIAPTTLMHVHLLDVTVSDPVSKEQVLEVLRNTPRLSLVS
GKSKVTSTAEIIELSRDMGRYRNDIYEVVIFEDSVSTRGNEIFIMYAVHQ
EAVVVPENIDAIRAVSGFSDKTKSTEMTNASLGIRPGYLV</t>
  </si>
  <si>
    <t>TTGATAAAAGTTTCTATTAACGGCTATGGTACGATAGGTAAGAGAGTAAC
CGATGCCGTACTCAATCAAGCCGATATGGCTCTAGTAGGAGTCTCTAAAA
CTACTCCCAACTTCGAGGCCTTCCAGGCTTATAAAAAGGGGATAAGGATA
TATGTCCCCAAGGAGTCTCAGAAAGAGTTTGAGGAGGCAGGAATAACCCC
TTCGGGCTTCATTGAGGACATGATAAAGGAGTCTGATGTGGTTGTCGACG
CGACTCCAAACGGAGTTGGAGCTCAATACAAGCAGCTCTACACTTCCATG
AGGAAGAAGGCGATCTTTCAGGGTGGGGAGAAACCCAACGTCGCTGACGT
CTCCTTTTCCGCTCTCTGTAATTACGATGAGGCTGTGGGAAAGAATTACG
TTAGGGTAGTATCCTGCAACACTACATCCATGTTGAGGACGCTCTGCACA
CTAAACAAGGTAAGTAAAATACAGAAGGTCAGGGGAACTATAGTTAGGAG
GGCTGCAGATCCCAAGGAAGTTAAGAGAGGTCCAATAAACGCCATAGTAC
CCGATCCACCAAGCGTCCCGAGCCACCACGCTAAAGACGTCAATACGGTG
CTGAAGGACTTAGATATAGTGACCATGGCTGTCATCGCTCCTACAACTCT
TATGCACGTTCATCTATTAGATGTGACTGTCTCTGATCCAGTGTCGAAAG
AACAGGTTCTTGAAGTCCTCAGGAACACACCTAGGTTATCTCTGGTTAGC
GGTAAATCTAAGGTAACGTCTACCGCAGAGATCATTGAACTATCAAGGGA
TATGGGAAGATATAGGAACGATATCTATGAGGTAGTCATATTCGAAGATT
CAGTATCTACTAGGGGAAACGAGATATTCATTATGTACGCAGTTCATCAA
GAGGCGGTGGTGGTTCCAGAGAACATAGATGCTATACGAGCTGTATCAGG
GTTTTCAGACAAGACAAAATCCACAGAAATGACAAATGCTTCCTTAGGGA
TAAGGCCTGGCTATCTGGTGTAA</t>
  </si>
  <si>
    <t>MetMK1DRAFT_00025600</t>
  </si>
  <si>
    <t xml:space="preserve">MKFPILIINFKAYENSYGEKALQLSKSIDKVARESGIEIVVAVPSTMIHR
ISKEVSIPVFAQHVDAVPEGAHTGAVTPEMIKEAGAAGTLVNHSERRVRA
DEIDDVIKRSRRLGLETIVCVDRYELVVPIGLLGPDAILVEPPELIGTGV
SVSRARPEVITNAVEMVQKVKGLKLIVGAGISTGDDVYTSIKLGAHGIGV
ASAVMKSKDPSKVVREFVEGAKRAVSERITGT
</t>
  </si>
  <si>
    <t>ATGAAGTTTCCCATATTAATCATCAATTTCAAGGCATATGAGAACTCGTA
CGGTGAGAAGGCCCTTCAACTATCAAAAAGCATCGACAAGGTGGCAAGGG
AAAGCGGTATTGAAATCGTTGTGGCTGTTCCCTCGACCATGATCCACAGG
ATATCCAAAGAGGTGAGCATTCCAGTTTTCGCTCAACACGTTGATGCTGT
TCCAGAGGGGGCTCACACTGGAGCAGTGACCCCGGAGATGATTAAGGAGG
CAGGGGCTGCAGGTACTTTGGTGAATCACAGCGAGAGAAGGGTAAGGGCT
GACGAGATAGATGACGTCATAAAGAGGTCCAGAAGACTTGGGTTGGAAAC
CATAGTTTGCGTAGACAGGTATGAACTAGTAGTACCTATTGGTCTGCTCG
GACCTGATGCGATACTGGTGGAACCCCCAGAGTTGATAGGTACTGGTGTG
TCAGTATCTAGGGCAAGACCAGAGGTGATAACCAATGCCGTGGAGATGGT
ACAGAAGGTTAAGGGTCTAAAGTTAATAGTAGGAGCAGGGATCTCGACGG
GGGACGACGTTTATACGTCCATAAAGCTGGGAGCTCACGGTATAGGTGTG
GCCAGTGCAGTCATGAAGTCCAAAGATCCTTCTAAAGTAGTGAGGGAGTT
CGTAGAAGGGGCCAAGAGAGCCGTGTCTGAGAGGATCACTGGGACTTGA</t>
  </si>
  <si>
    <t>G-G_R01070_assumed</t>
  </si>
  <si>
    <t>D-fructose-1_6-bisphosphate = DHAP + Glyceraldehyde3-phosphate</t>
  </si>
  <si>
    <t>DhnA-type fructose-1,6-bisphosphate aldolase and related enzymes</t>
  </si>
  <si>
    <t>MetMK1DRAFT_00019780</t>
  </si>
  <si>
    <t>MSGLQIRLKRLFHKGKAFVVALDHGLVMGPMRGIERPLEIVGKLKNVPDA
LQMTPAMLKVVEENFYSRGSPMLIARLDTANVWRDARKYEQGYYSPVYTV
RDAIEAGADAVVTYLVVGYGDDRVEGYNLEQIARLRNEAHDYGIPFVVEP
LFVRREVSDSVKETSIVKYVARLASEIGPDVLKVDYSGDKVGFSQVVETS
FSPILIRGGPKTTNELEFLSMLRDAVDAGASGVTVGRNLWQSSDPEKLAL
AISKVVHENQDPKQVAESLKG</t>
  </si>
  <si>
    <t xml:space="preserve">ATGTCGGGACTTCAGATAAGGCTCAAGAGACTCTTTCATAAAGGAAAGGC
GTTCGTGGTCGCCCTCGATCACGGGCTGGTTATGGGGCCCATGAGGGGAA
TAGAAAGACCCCTCGAGATAGTCGGGAAACTGAAAAACGTCCCAGACGCA
CTGCAGATGACGCCTGCCATGCTGAAGGTGGTGGAAGAGAACTTCTACAG
CAGGGGTTCCCCCATGTTGATAGCAAGATTGGACACGGCTAACGTATGGA
GGGATGCCAGGAAGTACGAGCAGGGATATTATTCCCCCGTGTATACTGTG
AGGGACGCAATAGAGGCTGGGGCAGACGCCGTGGTCACTTACTTGGTAGT
CGGTTACGGCGACGATAGAGTTGAGGGATACAACCTGGAGCAGATTGCGA
GGTTAAGAAATGAGGCACACGATTACGGCATTCCGTTCGTGGTAGAACCG
CTGTTCGTCAGGAGAGAGGTGTCTGATTCCGTCAAGGAGACGAGCATAGT
GAAGTACGTGGCTAGGCTGGCGTCGGAGATAGGACCAGATGTCCTAAAGG
TGGATTACAGCGGGGATAAAGTAGGTTTCTCTCAGGTTGTAGAGACGTCG
TTCAGCCCAATACTGATCAGAGGAGGTCCCAAGACCACAAACGAACTGGA
ATTCCTATCTATGCTTAGGGATGCAGTGGACGCAGGGGCCTCAGGAGTGA
CGGTGGGAAGAAACTTGTGGCAATCCTCAGATCCTGAAAAGTTGGCTTTA
GCGATCTCCAAAGTAGTTCATGAGAATCAGGACCCAAAGCAAGTGGCTGA
ATCCCTGAAGGGCTAG
</t>
  </si>
  <si>
    <t>MetMK1DRAFT_00022540</t>
  </si>
  <si>
    <t>MRTTVSVIKADIGSLAGHHVVHPDTMAAANRVLAEAKRQSIILDYYITNV
GDDLELIMTHTRGELDQKVHEVAWNAFKEATNVAKELGLYAAGQDLLSDT
FSGNLKGMGPGMAELELEERPSEPIAIFMADKTEPGAFNLPLYKMFADPF
NTPGLVIDPTMNEGFKFEVLDVYEGKAVELSCPEEIYTLLALIGTPARYV
VRKVRRKKDNMLGSVTSIERLNLIAGKYVGKDDPVLVVRLQHGFPALGEA
LEAFSFPYLVPGWMRGSHYGPLMPVSQRDARATRFDGPPRLIGLGFNVKN
GKLTGPSDLFDDPAFDEVRRTASVITDYMRRHGPFMPHRLEPTEMEYTTL
PTIVEKLKDRFKKEEDVTKAKRSIYVGKGEETD</t>
  </si>
  <si>
    <t>ATGAGAACAACAGTTAGTGTTATAAAGGCTGATATAGGTAGCCTTGCAGG
ACATCACGTAGTTCATCCGGATACCATGGCAGCAGCGAACAGGGTTCTAG
CTGAAGCTAAGAGACAATCGATAATCTTGGACTATTACATTACTAACGTA
GGAGACGATCTTGAGTTAATAATGACTCACACTCGAGGTGAACTGGATCA
GAAGGTTCACGAAGTGGCCTGGAATGCATTCAAAGAAGCAACTAATGTAG
CTAAGGAGCTAGGACTTTATGCAGCAGGGCAGGACCTACTCTCCGATACC
TTTTCTGGAAACCTTAAGGGTATGGGACCTGGAATGGCAGAACTAGAGTT
AGAAGAGAGGCCTTCAGAGCCAATAGCGATTTTCATGGCGGATAAGACTG
AACCTGGAGCCTTTAACTTACCTCTTTATAAGATGTTTGCGGATCCGTTC
AACACACCAGGATTAGTGATAGATCCAACAATGAACGAGGGTTTCAAGTT
TGAGGTGTTGGATGTATACGAAGGAAAGGCAGTAGAACTTAGTTGTCCAG
AAGAAATTTATACACTCTTAGCGTTGATAGGAACTCCTGCTAGATACGTG
GTCAGAAAGGTTAGGAGGAAAAAAGACAACATGTTAGGATCAGTAACTTC
CATAGAGAGATTAAACCTCATTGCAGGTAAATACGTGGGAAAAGACGATC
CAGTACTGGTGGTTAGACTGCAACACGGCTTCCCCGCACTGGGAGAGGCA
CTGGAGGCCTTCTCATTCCCATATTTGGTACCAGGTTGGATGAGGGGAAG
TCATTATGGCCCGCTCATGCCGGTATCCCAAAGAGACGCCAGAGCAACTA
GGTTTGATGGTCCTCCGCGGCTCATAGGTCTAGGTTTCAACGTGAAGAAT
GGGAAACTCACAGGGCCGTCAGACTTATTCGATGATCCAGCATTTGATGA
AGTCAGGAGAACGGCTTCAGTAATAACTGATTATATGAGAAGACATGGTC
CCTTCATGCCTCACAGATTAGAGCCAACGGAGATGGAGTATACAACATTA
CCTACTATAGTAGAGAAACTTAAGGATAGGTTCAAGAAAGAAGAGGATGT
AACTAAGGCCAAGAGGAGCATATACGTTGGAAAGGGGGAAGAAACTGACT
AA</t>
  </si>
  <si>
    <t>bifunctional phosphoglucose/phosphomannose isomerase</t>
  </si>
  <si>
    <t>MetMK1DRAFT_00029400</t>
  </si>
  <si>
    <t>LVIYEKWYDLYQEAEKLPVAEIKGEIACIGMGGSGVTCEVLKAFRELETL
RHADTVIAVSYSGETAETLLQVKESLRQGKRVIAVTSGGTLSRLCKEVVK
VPGGLQPRFAFPLLIHPVLRMTVQGDLSELKEAVKDIRGMREQSSSLANE
MFTKIPVFYASKYLGVAKRFKQEINENAKYPAFFGEIPEVHHNEVESYVH
GKNLYPVVIEGDKVDEITSSLLKARAFKVTRPLYDVSYLIALAGFLSVEL
ARMNGEDPERLHVIPKARERSKETLLNH</t>
  </si>
  <si>
    <t xml:space="preserve">TTGGTAATATACGAGAAGTGGTACGATCTGTATCAGGAGGCCGAGAAGCT
TCCAGTCGCCGAGATTAAAGGGGAAATAGCGTGTATAGGGATGGGGGGAA
GCGGTGTAACCTGCGAAGTGCTCAAGGCATTCCGGGAGTTAGAGACCTTG
AGGCACGCTGACACCGTCATTGCCGTATCCTATTCTGGAGAAACGGCAGA
AACGTTGTTACAGGTTAAGGAATCCCTAAGACAGGGTAAGAGAGTAATTG
CTGTGACTAGCGGTGGTACGCTCTCCAGGTTATGCAAAGAGGTAGTGAAA
GTTCCTGGAGGGTTACAGCCGAGGTTCGCCTTTCCTCTCTTAATTCATCC
AGTCCTGAGGATGACCGTTCAAGGAGATCTTTCGGAGCTGAAAGAGGCTG
TTAAGGACATCAGAGGAATGAGGGAACAGTCGAGTTCACTGGCAAATGAA
ATGTTCACCAAGATCCCCGTCTTCTACGCCTCAAAGTACCTGGGTGTCGC
AAAGAGGTTCAAACAAGAAATAAACGAGAACGCCAAGTACCCAGCCTTCT
TTGGCGAGATACCTGAAGTTCATCACAACGAGGTGGAGAGCTACGTTCAC
GGGAAGAACCTGTACCCTGTAGTTATAGAGGGAGATAAAGTAGATGAGAT
AACATCAAGTCTTTTGAAGGCACGTGCCTTCAAGGTTACAAGACCCCTGT
ACGATGTCTCCTACCTGATCGCACTTGCAGGCTTTCTTTCCGTGGAGTTG
GCGAGGATGAACGGCGAGGATCCTGAGAGACTTCACGTGATCCCGAAAGC
TAGGGAAAGGAGCAAGGAAACCCTTCTGAACCATTAG
</t>
  </si>
  <si>
    <t xml:space="preserve">G-G_R01058                         </t>
  </si>
  <si>
    <t xml:space="preserve">1 Glyceraldehyde3-phosphate + 1 H2O + 1 NADP = 1 3-Phosphoglycerate + 1 NADPH + 2 Proton </t>
  </si>
  <si>
    <t>pyruvate_R00199</t>
  </si>
  <si>
    <t>2.7.9.2</t>
  </si>
  <si>
    <t>MetMK1DRAFT_00016730</t>
  </si>
  <si>
    <t>MYVFSIEHTSSNMVRSVGRKSAYLGELARSGIRVPWGFVVTRAAFRRFME
LVRGEINEILRGVNLDDPTDVRRRYETVKDLIASKEMPLDIHLELEQGLR
TITSNFVAVRPTITSPMSGPSFAGELDTYLFVEKGEIEHYIKMAWASYFN
PRALAYRLASGNVAEIAVLVQEMVEPDSAGTAFTIHPVTKDPNVVVIESS
WGLGQAVTKGLVTPDTFVLPKRDRVVKEKIIGHKHLMLKYDPKSKSVVEV
PLGGKAMEPSLDNVKAVELANLAIRIEELFGRHVNLEWALSSNKLYILEV
RGVRTTWEDL</t>
  </si>
  <si>
    <t>ATGTATGTTTTCAGCATTGAGCACACGTCCTCAAACATGGTCAGGTCCGT
GGGGAGGAAGAGTGCTTACCTTGGTGAACTGGCTAGGTCAGGGATAAGAG
TCCCGTGGGGCTTCGTAGTTACAAGGGCCGCGTTCAGGAGATTCATGGAG
CTCGTGAGAGGAGAGATAAACGAGATCTTGAGGGGGGTGAACCTAGACGA
TCCCACCGATGTGAGGAGGAGGTACGAGACGGTTAAGGACCTTATTGCCT
CTAAGGAAATGCCCCTAGACATCCACCTGGAGTTGGAGCAGGGTTTGAGA
ACCATAACTTCGAACTTCGTCGCGGTCAGACCTACCATTACGTCACCCAT
GTCAGGACCCAGCTTCGCTGGAGAACTGGATACGTACCTGTTCGTGGAGA
AGGGGGAAATAGAACATTATATCAAAATGGCTTGGGCCAGCTATTTTAAC
CCTAGAGCCTTGGCTTACAGACTTGCCTCCGGCAACGTAGCTGAGATAGC
CGTACTTGTCCAGGAGATGGTGGAACCTGATTCTGCGGGCACCGCGTTTA
CAATTCATCCCGTCACTAAGGACCCGAACGTTGTGGTCATAGAGTCCTCC
TGGGGATTAGGGCAGGCGGTTACCAAAGGTCTGGTGACTCCTGATACTTT
CGTCCTTCCCAAGAGGGACAGGGTAGTCAAGGAGAAGATAATAGGTCATA
AACACCTTATGTTAAAATACGACCCGAAAAGCAAATCCGTAGTTGAGGTT
CCCCTAGGAGGTAAGGCCATGGAACCCAGCCTCGATAACGTGAAGGCAGT
GGAACTGGCCAACCTGGCTATACGTATAGAGGAGCTGTTCGGGAGACACG
TCAACTTGGAGTGGGCCCTGAGCTCCAACAAGCTATACATATTGGAAGTT
AGGGGAGTCAGGACTACGTGGGAGGACCTCTAG</t>
  </si>
  <si>
    <t>phosphoenolpyruvate synthase</t>
  </si>
  <si>
    <t>MetMK1DRAFT_00028420</t>
  </si>
  <si>
    <t>LVAQLVKEEGILSFSNIRKEMIDLVGGKGANLGELLSQGIRVPPGFVLTS
KAYRYFLDYNNLREKIISILKEEKDSATASSRIKQLILSAEIPPDLEEIT
LNAYEELVKQVGKEILVAVRSSATAEDIESASFAGQQDTYLNVERSQLFE
KIKLVWASLFNERAIEYRKSKGIDSSKVEMAVVIQKMVNSRSSGVMFTLN
PANGDRNFIVIESSWGLGEAVVGGMVTPDEVVISKHDLKIVDRRISKKNL
KIIYDPHLKANREVEIQGKESESPSITDEEAIELAKLALKIEKHYEVPMD
IEWAIDGDLTFPDNVFIVQARPETFWVSKQSRQEPVTATTGERKVIVKGL
AASPGIAMGKARVLLDIKDAKEFKKGEILVTRMTDPDWVPVMKVASAIIT
DEGGITSHAAIVSRELGIPAIVGTKDATKLLRTGQEITVDATRGVVYEGR
IIAEEPRHEVQQSTGLTGLSRDVLLSLYPVTGTKIYMNLGQPDMIEKYLD
LPFDGIGLMRIEFIVSEWIKYHPLYLIKIGKPEEFVNKLAEGIAKVASAI
YPRPVVVRFSDFKTNEYRNLIGGEEFEPEERNPMIGWRGVSRYISPQYEP
AFRLEVRAVRKAREEMGLKNVWVMFPFVRTTWELKRALSIMGEEGLRRTG
EFKAWIMAEVPSVVMMADQFAKIVDGFSIGSNDLAQLTLGVDRDSEILGR
MGYYDERDPAVLRSMRRLIRIAHRYGRTVSICGQAPSVYPEVAEFLVKEG
IDSISINPDTVIYTRRLVASVEQKLLLNKAR</t>
  </si>
  <si>
    <t>TTGGTTGCTCAACTCGTGAAAGAAGAGGGTATCCTTTCTTTCTCTAACAT
AAGGAAAGAAATGATAGATCTTGTCGGGGGGAAGGGGGCTAACCTCGGCG
AACTCCTTAGCCAGGGGATCAGAGTACCCCCTGGCTTTGTTCTCACCTCT
AAAGCTTATAGATATTTCCTGGATTATAATAATTTGAGGGAAAAGATAAT
CTCTATTTTGAAAGAAGAGAAGGACTCTGCCACAGCGAGCTCTAGGATCA
AGCAGTTAATCCTTTCTGCTGAAATTCCGCCAGATTTGGAGGAAATTACA
CTAAATGCATACGAGGAGTTAGTAAAGCAAGTGGGTAAGGAAATCCTAGT
AGCTGTCAGATCCTCAGCGACAGCTGAGGACATAGAGAGTGCTAGCTTTG
CAGGTCAACAGGACACTTATCTTAATGTCGAGAGAAGTCAGCTCTTTGAA
AAAATCAAGCTAGTCTGGGCCAGCTTATTCAACGAAAGAGCAATCGAGTA
CAGGAAATCAAAGGGGATAGACTCATCTAAGGTGGAGATGGCGGTAGTAA
TTCAAAAGATGGTCAATTCGAGATCTTCTGGAGTCATGTTCACCCTGAAC
CCGGCCAATGGCGACAGGAACTTCATTGTTATAGAATCGTCTTGGGGTCT
CGGGGAGGCTGTGGTTGGAGGCATGGTGACTCCAGATGAGGTAGTTATCT
CTAAGCATGATTTGAAGATAGTAGATAGAAGAATTTCAAAGAAGAATTTA
AAGATAATCTACGATCCCCACCTCAAGGCTAATAGGGAGGTCGAGATTCA
AGGTAAAGAAAGTGAAAGTCCGAGCATAACGGATGAGGAGGCCATAGAGC
TAGCTAAGTTAGCACTAAAGATAGAGAAACATTACGAGGTTCCAATGGAC
ATTGAGTGGGCAATAGATGGAGATCTCACGTTCCCAGATAACGTTTTCAT
TGTTCAGGCCAGACCTGAGACGTTCTGGGTTTCTAAGCAAAGCCGGCAGG
AGCCCGTCACGGCTACTACCGGTGAAAGGAAGGTCATAGTTAAAGGATTA
GCAGCTAGCCCTGGGATAGCCATGGGTAAGGCAAGAGTTCTCCTCGACAT
AAAGGACGCTAAAGAGTTCAAGAAGGGAGAGATCTTAGTCACTAGAATGA
CCGACCCAGACTGGGTACCAGTAATGAAGGTCGCTTCGGCCATAATCACC
GATGAGGGGGGAATAACGAGTCACGCTGCAATAGTGTCGAGAGAACTCGG
AATACCAGCCATAGTCGGCACTAAGGACGCTACTAAACTGTTGAGGACAG
GGCAGGAGATAACAGTGGACGCAACCAGAGGAGTGGTTTACGAGGGAAGG
ATAATAGCAGAGGAGCCTAGGCATGAAGTTCAGCAATCCACTGGCCTTAC
AGGGTTGTCTAGAGACGTTCTCCTAAGCCTTTACCCTGTAACTGGAACTA
AGATCTACATGAATTTGGGTCAACCAGATATGATAGAGAAATACTTGGAT
CTACCCTTTGACGGAATAGGATTGATGAGGATTGAATTTATTGTAAGTGA
GTGGATAAAATATCATCCACTTTACCTTATTAAGATAGGAAAACCTGAGG
AGTTCGTAAATAAACTGGCTGAGGGAATAGCTAAAGTCGCCTCAGCGATC
TATCCTAGACCTGTTGTGGTCAGATTCTCGGATTTCAAGACCAATGAGTA
CAGGAATCTAATTGGTGGAGAAGAGTTCGAACCAGAGGAGAGGAATCCCA
TGATAGGTTGGAGAGGCGTCTCCAGATATATCAGTCCTCAATACGAACCG
GCCTTCAGGCTAGAGGTAAGAGCGGTAAGGAAGGCCAGGGAGGAAATGGG
ACTAAAGAACGTATGGGTGATGTTCCCGTTCGTGAGAACCACATGGGAGC
TCAAGAGGGCTTTGAGTATAATGGGGGAAGAGGGGTTGAGGAGGACTGGT
GAGTTCAAAGCGTGGATAATGGCTGAAGTACCATCAGTAGTGATGATGGC
TGACCAGTTTGCAAAGATTGTTGACGGTTTTAGCATAGGCAGCAACGATC
TGGCACAACTCACTCTTGGTGTCGACAGAGATTCGGAGATACTCGGGAGA
ATGGGATATTATGACGAGAGGGACCCAGCAGTGCTCAGATCAATGAGGAG
ACTAATAAGGATAGCCCACAGGTACGGTAGAACTGTATCCATATGTGGGC
AAGCCCCAAGCGTCTACCCTGAGGTGGCAGAGTTCCTGGTAAAAGAGGGA
ATAGATAGCATAAGTATCAATCCTGACACGGTGATATATACCAGGAGACT
AGTGGCAAGCGTCGAACAGAAGTTACTCCTTAACAAGGCTAGGTGA</t>
  </si>
  <si>
    <t xml:space="preserve">pyruvate_R00345                       </t>
  </si>
  <si>
    <t>MetMK1DRAFT_00013130</t>
  </si>
  <si>
    <t>MRKLPRTMSTQHPDNARVPEWARREVIEGDDEVLEAYFAYSSLGVHEVMW
DAEGKDVDTHVVRKLFSSFQDYFRENVLGEDIFLTYRLPNPKIEGAERKV
FAETMESVPITFDVAEKFYGKRVVPVFEVILPFTTEAMDLISVARYYERA
VAAEEDIELYDGVRVRDLVGEIYPKKIEVIPLIEDRDSLFKTGEILEGYF
KAVKPSYMRVFIARSDPAMNYGMLSAVLLAKYALSSTEKFSKKVGIPVFP
IIGVGSLPFRGHLSPENYIKVSEEYLGVHTFTVQSAFKYDYPQEKVREAI
SFLNSLPQREPRILDEREEKILKGIVGKYTSRYQPTIESMADLINRVSLT
IPPRRARKLHISLFGYARSTGRVTLPRAITFVGALYSIGIPPEIIGVASL
SGLNQEEWEVLGENYKYMRHDLSEASKFFSWNSLDLISSWIGEEVIKSLR
EDVKFLEDNLGVRVGPKDYESKKHTLLSELLILALREGRINEAREYIREM
AMIRRSIG</t>
  </si>
  <si>
    <t xml:space="preserve">ATGAGAAAGTTACCGCGGACCATGTCCACTCAACACCCAGATAACGCCAG
AGTTCCAGAGTGGGCTAGGAGGGAGGTAATAGAGGGAGACGATGAAGTGC
TAGAGGCCTACTTCGCCTACTCCTCCCTGGGGGTTCACGAGGTTATGTGG
GACGCTGAGGGAAAGGATGTAGATACTCACGTAGTGAGAAAACTCTTCTC
TTCTTTTCAAGATTATTTCAGAGAGAACGTACTTGGGGAAGACATATTCT
TGACCTACAGGCTACCAAACCCAAAGATAGAGGGGGCAGAGAGGAAAGTG
TTCGCCGAGACCATGGAGAGCGTACCCATAACCTTCGACGTCGCTGAGAA
ATTTTACGGGAAGAGGGTCGTGCCCGTATTCGAGGTCATCCTTCCCTTCA
CCACGGAGGCCATGGATCTCATATCCGTGGCGAGGTACTATGAAAGGGCG
GTGGCTGCTGAAGAGGACATAGAGCTCTACGATGGAGTTCGCGTGCGAGA
TCTAGTGGGTGAGATCTATCCCAAGAAGATTGAGGTGATCCCCCTCATAG
AGGACAGGGACTCCCTATTTAAGACCGGGGAGATCTTAGAGGGTTACTTC
AAGGCTGTGAAGCCCAGCTACATGAGGGTTTTCATAGCAAGGTCAGATCC
AGCCATGAACTACGGAATGTTAAGTGCAGTCCTCCTGGCCAAGTACGCCC
TTAGCTCAACAGAGAAGTTCTCCAAGAAGGTCGGTATACCCGTCTTCCCC
ATCATAGGAGTGGGCTCGCTCCCCTTCAGGGGACATCTTAGCCCGGAGAA
TTATATCAAGGTCTCTGAGGAATACTTGGGGGTCCATACTTTTACTGTCC
AATCTGCATTCAAGTACGACTATCCACAGGAGAAGGTGAGAGAGGCCATA
TCCTTCCTTAACTCTCTACCGCAAAGGGAGCCAAGGATCCTGGACGAAAG
GGAAGAAAAGATTCTCAAAGGGATAGTTGGAAAATATACGTCAAGGTATC
AGCCCACAATAGAGTCCATGGCAGACCTCATCAACAGGGTGTCACTCACT
ATACCACCCAGGAGGGCCAGGAAGCTCCACATAAGCCTGTTCGGCTACGC
CAGGAGCACCGGAAGGGTTACGTTGCCCAGGGCCATCACTTTTGTAGGTG
CACTTTACAGTATTGGGATTCCTCCTGAGATAATTGGCGTGGCCTCCTTG
TCTGGACTCAACCAGGAGGAGTGGGAGGTCCTGGGGGAGAACTATAAGTA
TATGAGACATGATTTAAGCGAAGCCTCTAAGTTCTTCAGCTGGAACTCCC
TAGACCTGATATCTAGCTGGATCGGGGAAGAGGTGATTAAGTCCCTGAGA
GAGGACGTGAAGTTCCTGGAGGACAATCTGGGAGTAAGGGTAGGGCCTAA
GGACTACGAGTCAAAGAAACACACTCTCCTCTCTGAGCTCCTCATCCTAG
CCCTCAGGGAGGGGAGAATAAACGAAGCCAGAGAGTACATAAGGGAAATG
GCCATGATCAGGAGGTCAATTGGATGA
</t>
  </si>
  <si>
    <t xml:space="preserve">pyruvate_R00216                       </t>
  </si>
  <si>
    <t>MetMK1DRAFT_00023020</t>
  </si>
  <si>
    <t>LEDFGKLALEISAKYKGKIQITPKAPVRSLDDFSVLYTPGVAAVSQEITK
DKDLSFRYTYRWNAVAIVTDGSRVLGLGNIGPEAAMPVMEGKALIFKFLG
GVDAVPLPLGTSDGDKLVETVKILEPAFGGINLEDIESPKCFYILEKLRS
LLNIPVWHDDQQGTAGATLAGLIIALELSGKKSSEVKIVLYGTGAANIAT
AHLLNKYGVPYKNMYLIDSAGVLYKGRKDEDKLKTENPWKYELLKETNGE
GVTTVEEAFRGADVVIAASRQGPNVIKKEWIRSMADDPIVFALANPVPEI
WPSEAKEAGAKIVATGRGDFPNQVNNSLIFPGVFRGALDVRARTITDEMV
IEASRELASHVRERGPSLDYIIPKMTEWEIYPRVAAAVAMKALKQGVARR
SLSYDELYENARKIIENARNHMSSIA</t>
  </si>
  <si>
    <t xml:space="preserve">TTGGAAGACTTCGGTAAACTGGCTCTAGAGATATCTGCCAAGTATAAGGG
AAAGATTCAGATAACACCAAAGGCTCCAGTGAGGTCTCTGGATGACTTCT
CGGTTCTTTACACGCCTGGAGTGGCCGCGGTTTCCCAAGAGATAACGAAG
GACAAAGATCTCTCCTTTCGTTACACATACAGGTGGAACGCTGTAGCCAT
AGTTACAGATGGTTCCAGGGTTTTAGGGCTGGGCAACATAGGTCCAGAGG
CAGCGATGCCAGTGATGGAAGGGAAGGCCTTGATATTCAAATTCCTAGGG
GGCGTGGATGCTGTACCCCTTCCCTTAGGTACATCTGATGGAGACAAGCT
AGTAGAAACAGTCAAGATTCTAGAACCTGCATTTGGAGGGATAAATCTCG
AGGATATAGAGTCCCCGAAGTGCTTCTATATTCTAGAAAAATTAAGGTCT
CTCCTCAACATACCAGTGTGGCACGACGACCAGCAAGGGACTGCAGGAGC
AACGTTGGCGGGGCTAATAATAGCCCTTGAGCTTAGTGGAAAGAAGTCCT
CTGAGGTCAAGATAGTACTTTATGGGACTGGAGCAGCTAACATAGCTACC
GCACATCTCCTAAATAAATATGGTGTACCGTACAAAAACATGTACCTTAT
AGATTCCGCGGGAGTCCTTTACAAGGGCAGGAAAGACGAGGATAAGTTAA
AGACCGAAAATCCGTGGAAATATGAGTTACTCAAGGAGACTAACGGCGAG
GGAGTGACTACAGTGGAGGAAGCGTTTAGGGGAGCGGATGTCGTAATAGC
GGCGTCGAGACAAGGTCCCAATGTGATAAAGAAAGAGTGGATAAGATCAA
TGGCGGATGATCCCATAGTGTTCGCATTGGCTAATCCAGTCCCAGAGATA
TGGCCTTCAGAGGCAAAGGAGGCGGGGGCTAAAATAGTCGCTACAGGAAG
GGGAGACTTCCCTAATCAGGTCAACAATTCTCTGATATTTCCAGGAGTGT
TCCGAGGAGCTCTAGATGTGAGGGCAAGAACCATCACCGACGAGATGGTC
ATTGAGGCATCTAGGGAATTGGCCAGCCACGTTAGGGAGAGAGGACCTTC
ACTCGATTACATAATACCCAAGATGACTGAGTGGGAAATATATCCCAGAG
TAGCTGCTGCTGTGGCAATGAAAGCATTAAAACAGGGAGTAGCTAGGCGT
TCCTTGAGTTATGATGAGCTTTATGAGAACGCGAGGAAAATAATCGAGAA
TGCGCGTAATCATATGTCCAGCATAGCTTAA
</t>
  </si>
  <si>
    <t>1.1.1.40</t>
  </si>
  <si>
    <t>MetMK1DRAFT_00001940</t>
  </si>
  <si>
    <t xml:space="preserve">MKSVELSLKYQGKIQVVPKVPIRSYDDFSTIYTPGVAEVVKEISKDRDKS
FLLTSRWNMVGIVTDGSRVLGLGDVGPEAAMPVMEGKALLFKYLGGVDAI
PLPISARNQDEIVKVVKALEPSLGGVNLEDIESPKCFYVLEKLQESLSIP
VWHDDQQGTAGAVLAGLINSLLLTGRGLDVKIVIFGAGAANIATVRLLSS
YGFDPRNMVVIDREGVLHAERRDLDWMMFNHRWKYEVAIRTNGENARTVE
EAFRGADVLIAASSPGPGVVRKEWVSLMRRPIVFALANPVPEIDPEEAVD
AGAQVVATGRSDYPNQVNNSLVFPGVFRGVLDSRASRIDDRMVITASETL
AEYARRSGLRRDHIVPRMDEWDFYYEVASAVAEKAVELGYARVKMKREEF
RTVARKRIEEARRSVEVLAREG
</t>
  </si>
  <si>
    <t xml:space="preserve">ATGAAATCTGTGGAACTGTCCCTTAAGTACCAGGGGAAGATACAGGTAGT
GCCCAAGGTCCCCATAAGGAGTTACGACGACTTCTCCACCATTTACACTC
CCGGTGTGGCGGAGGTGGTCAAGGAGATCTCAAAGGACAGGGATAAGAGC
TTCCTCTTGACAAGCAGGTGGAACATGGTCGGTATAGTCACAGACGGCTC
AAGGGTACTGGGACTGGGAGACGTAGGACCCGAAGCCGCTATGCCCGTAA
TGGAGGGGAAGGCCCTACTATTCAAGTATCTGGGCGGAGTGGACGCGATA
CCCTTGCCCATATCTGCAAGGAACCAGGACGAGATAGTGAAGGTGGTGAA
GGCCCTGGAACCGTCCCTAGGCGGGGTTAACCTGGAGGACATAGAGAGCC
CCAAGTGCTTTTACGTCCTTGAGAAACTTCAGGAGTCCCTCTCCATCCCA
GTGTGGCACGACGACCAGCAGGGCACTGCCGGAGCCGTCCTCGCTGGGTT
GATAAACTCCCTCCTCCTCACGGGGAGGGGCCTCGACGTCAAGATAGTTA
TCTTTGGCGCAGGGGCAGCCAACATAGCCACTGTAAGACTCCTGAGTTCC
TACGGCTTCGATCCCAGGAACATGGTAGTTATAGACAGGGAGGGGGTACT
ACACGCGGAGAGGAGAGATTTGGACTGGATGATGTTCAACCACAGATGGA
AGTACGAGGTGGCCATAAGGACCAACGGAGAGAATGCGAGGACTGTAGAG
GAGGCGTTCAGAGGTGCGGACGTGCTCATAGCTGCGTCCTCTCCTGGACC
CGGAGTGGTGAGGAAAGAATGGGTCTCCCTCATGAGGAGGCCCATAGTGT
TCGCACTGGCCAATCCCGTCCCCGAGATCGACCCTGAGGAAGCTGTGGAC
GCTGGTGCCCAGGTCGTAGCCACTGGCAGGAGCGATTACCCCAACCAGGT
GAACAACTCCCTGGTGTTCCCAGGAGTTTTCAGGGGAGTGTTGGACAGCA
GGGCCTCAAGGATAGACGACAGGATGGTCATAACTGCCTCTGAGACCCTG
GCGGAATACGCCAGGAGGTCGGGGTTGAGGAGGGATCACATCGTGCCCAG
GATGGACGAATGGGACTTCTATTACGAGGTCGCCTCGGCGGTGGCTGAGA
AGGCGGTGGAGTTGGGATACGCCAGAGTGAAGATGAAGAGGGAAGAGTTC
AGAACCGTAGCCAGGAAGAGGATAGAGGAGGCGAGGAGGTCGGTGGAGGT
GTTAGCCCGTGAGGGTTAG
</t>
  </si>
  <si>
    <t>MetMK1DRAFT_00032740</t>
  </si>
  <si>
    <t xml:space="preserve">MLRGSFSSIREAFGKTLVSLGEKDKDIMVITADVGDSSRASYFRERFPDR
YFNVGISEQDMVNFAAGLSAVGKKPVVVGFAMFLMRAWEQMRNSIGRMNL
NVKVFVTHSGYSDSGDGSSHQALEDIALMRVIPNFKVVVPADAAEVERSM
EVVMNDKGPLYYRMGRDYSPPITSTLDYKFEIGKAYVIKEGDDLAIMGAG
VVLWDALKAAEELERMGISTAVINVPSIKPIDSSTIEYFARKTGRVLTVE
EHSVYGGVGSAIAEVVVKTYPVPIRFIGATTFGRSARSQRELLDYYGITA
KNIVNASLELIK
</t>
  </si>
  <si>
    <t>ATGTTGCGAGGCAGTTTCTCCTCAATTCGTGAGGCCTTCGGTAAGACCCT
AGTATCGCTGGGGGAGAAGGACAAGGACATTATGGTGATAACCGCAGACG
TGGGGGATTCCAGTAGGGCTTCCTATTTCAGGGAGAGGTTCCCTGACAGG
TACTTCAACGTAGGGATATCAGAACAGGACATGGTGAACTTTGCTGCAGG
TCTCTCGGCCGTGGGCAAGAAGCCGGTGGTGGTGGGTTTTGCCATGTTCC
TGATGAGGGCATGGGAACAGATGAGGAACAGTATAGGGAGGATGAACTTG
AACGTGAAGGTCTTCGTCACGCACTCCGGATACAGCGACAGCGGAGACGG
ATCAAGTCATCAGGCACTTGAGGACATAGCCCTGATGAGGGTGATACCTA
ACTTCAAGGTAGTCGTTCCAGCAGACGCGGCTGAGGTCGAAAGGAGCATG
GAGGTAGTCATGAACGATAAAGGACCCCTGTACTATAGGATGGGAAGGGA
TTACTCTCCACCCATAACGTCGACCTTGGATTACAAGTTCGAGATAGGGA
AGGCATACGTCATCAAGGAGGGGGACGATCTCGCCATAATGGGGGCTGGG
GTAGTGCTCTGGGATGCCCTCAAGGCCGCAGAGGAGCTGGAAAGGATGGG
TATAAGCACCGCAGTGATAAACGTTCCTTCCATCAAGCCCATCGATAGTT
CCACCATAGAGTACTTCGCTAGAAAGACGGGGAGGGTGCTTACTGTGGAG
GAGCACAGCGTTTATGGAGGAGTCGGGTCAGCCATAGCGGAAGTTGTAGT
GAAGACCTATCCAGTTCCCATCAGATTCATAGGGGCCACCACTTTCGGGA
GGTCTGCCAGAAGCCAGAGAGAACTCTTGGACTATTATGGAATAACTGCT
AAGAACATCGTGAACGCTTCCCTAGAGCTGATAAAATGA</t>
  </si>
  <si>
    <t>MetMK1DRAFT_00032750</t>
  </si>
  <si>
    <t xml:space="preserve">MEKGGSDGIPISLEEINKLKEISNRARRNVIKMQFYDQSIHVGSSLSSIE
ILTALMFKVIRYSSDPLNRDWLILSKGHAAPALYALLHEKGLIPEEELWK
IQDIAGVLQGHPETFIPGVDMSTGSLGQGLSFGIGVATGIKMAKGTGRVF
VIMGDGEQDEGEIWEAMTHAVVRNVDNLVAIIEMNGFQLDASTKEVKPKD
FLPEVWRAVGWKVFHCDGHDVASIISTVSEAVNARKPSVIFAETKRGKGF
PPIEDTKRQRTVPDVARQFLLNS
</t>
  </si>
  <si>
    <t xml:space="preserve">ATGGAGAAGGGTGGAAGTGATGGAATTCCAATATCATTAGAAGAAATAAA
CAAGCTTAAGGAGATATCCAATAGGGCGAGAAGGAACGTCATTAAGATGC
AGTTCTACGATCAGTCTATACACGTTGGTTCATCCCTAAGTAGTATAGAG
ATACTTACTGCCCTGATGTTCAAGGTAATAAGGTACTCAAGCGATCCTTT
AAATAGAGATTGGTTGATACTAAGTAAAGGCCACGCTGCCCCGGCCCTCT
ACGCCCTGTTACACGAGAAGGGTCTGATCCCAGAGGAGGAGTTGTGGAAA
ATACAGGACATAGCAGGTGTACTTCAGGGCCACCCAGAGACCTTCATACC
TGGAGTTGACATGTCGACTGGTAGCCTGGGTCAGGGGTTAAGCTTCGGCA
TCGGGGTGGCAACTGGCATAAAGATGGCCAAGGGAACAGGAAGAGTCTTC
GTCATCATGGGAGACGGGGAGCAAGATGAAGGAGAGATATGGGAAGCCAT
GACACACGCTGTGGTCAGGAACGTGGATAACCTTGTGGCGATAATAGAAA
TGAACGGCTTCCAGTTAGATGCCAGTACCAAAGAGGTGAAACCCAAGGAC
TTCTTGCCGGAGGTGTGGAGAGCTGTGGGTTGGAAAGTTTTCCACTGCGA
TGGCCATGACGTGGCCAGCATAATCTCGACAGTGAGCGAGGCAGTCAACG
CCAGAAAGCCTTCGGTCATATTCGCGGAGACCAAGAGAGGGAAGGGATTC
CCTCCCATAGAGGACACCAAGAGGCAGAGGACTGTTCCAGATGTTGCGAG
GCAGTTTCTCCTCAATTCGTGA
</t>
  </si>
  <si>
    <t>PPP_R01529_assumed</t>
  </si>
  <si>
    <t>D-Ribulose5-phosphate = D-Xylulose5-phosphate</t>
  </si>
  <si>
    <t>5.1.3.1</t>
  </si>
  <si>
    <t>MetMK1DRAFT_00022570</t>
  </si>
  <si>
    <t>MEDPKAIVARHALKYIGDAKLVGLGTGRTVRKLIEVLQEAGLLNGKKVVA
SSLDTELLIAKAFPDSVLSLVSGSIPDVYFDSFDQLVKGGNSWTLVKGGG
GALLREKVLSYSSRRRVFLGEKSKLWEGRTIKVPIEVVPVALSYVLRGLE
NMKVVAEVREGTGKIGPVLTDNGNVVMDVVVETKDLCHLDKRLKSIPGVI
ETGVFCEELYDVIILGDPTGNVEIVEKSRS</t>
  </si>
  <si>
    <t>ATGGAGGATCCAAAAGCGATAGTAGCTAGACACGCGCTTAAGTATATTGG
AGACGCCAAGTTAGTAGGTCTGGGCACAGGTAGGACAGTAAGGAAGTTAA
TTGAAGTCTTACAAGAGGCTGGTTTACTTAATGGCAAGAAAGTGGTGGCG
AGCTCCCTAGATACTGAACTCCTGATAGCTAAAGCGTTTCCAGACTCTGT
TTTGTCACTCGTTTCAGGTTCGATTCCTGACGTATATTTCGATAGTTTTG
ATCAGTTAGTGAAAGGGGGGAACTCTTGGACCCTGGTAAAGGGAGGTGGA
GGGGCATTACTTAGGGAAAAGGTTCTCTCTTACTCCTCTAGGAGGAGAGT
GTTCCTAGGTGAGAAGAGTAAATTGTGGGAAGGCCGTACAATAAAGGTAC
CAATAGAGGTTGTTCCGGTTGCCCTTTCCTACGTTCTTAGAGGCCTGGAA
AACATGAAGGTAGTGGCAGAAGTGAGAGAAGGAACGGGGAAAATAGGTCC
TGTCCTCACTGATAATGGAAATGTGGTTATGGATGTCGTTGTGGAAACGA
AGGATTTGTGTCATCTTGATAAGAGACTGAAGAGTATACCAGGAGTAATA
GAGACGGGGGTGTTCTGTGAAGAGCTTTACGATGTCATCATTTTAGGAGA
TCCGACCGGAAATGTGGAGATCGTGGAAAAGAGCAGAAGCTGA</t>
  </si>
  <si>
    <t>MetMK1DRAFT_00029510</t>
  </si>
  <si>
    <t>MIIVGGTSTNGVDGRLSKLTGYPLVKVESKLFPDGESYIRIPASLDGEEV
VLVQTTQPPQNKNLLELLLTLEAIRDMGATKITAVVPYLAYLRQDRRFTD
GEALSAKTILNLIHAAGANTLVVVEPHHRESMDYFPGEVRIVDPIPSLAR
EARKRVERPFVLAPDRGALERAERLAKELETNFSFLEKERDRKTGEVRIR
QADIPPLNGYDVILVDDIISTGGTLAEASRIAYSSGARSVISVAVHLLLV
RDAMNRLREAGIREVIGTNTVVPEERVTLVDVSDQIAVRL</t>
  </si>
  <si>
    <t xml:space="preserve">ATGATAATAGTAGGCGGGACGTCAACTAACGGCGTTGACGGTAGGCTCTC
CAAGCTAACTGGATACCCTCTGGTGAAGGTTGAGTCTAAGCTCTTCCCTG
ACGGGGAGTCGTACATCAGGATACCAGCCAGCTTGGACGGCGAGGAGGTT
GTCCTGGTTCAGACCACACAACCTCCACAGAACAAGAACCTCCTGGAACT
ACTCCTGACCCTTGAGGCCATAAGAGACATGGGGGCGACGAAGATCACCG
CAGTTGTCCCCTACCTTGCTTACCTGAGGCAGGACAGGAGGTTCACAGAT
GGAGAAGCTTTGAGTGCAAAGACTATCCTCAATCTCATCCACGCAGCTGG
TGCAAACACCCTGGTGGTGGTAGAACCCCACCACAGGGAGTCCATGGACT
ATTTCCCAGGAGAAGTGAGGATCGTAGATCCTATTCCCTCCCTGGCCAGG
GAGGCTAGAAAGAGAGTAGAGAGACCCTTCGTGCTGGCCCCAGATAGGGG
AGCTCTGGAGAGGGCTGAGAGGTTGGCCAAGGAGCTTGAGACAAACTTCT
CCTTCCTAGAGAAGGAGAGGGACAGGAAGACTGGAGAAGTTAGGATAAGA
CAGGCTGACATACCCCCCCTCAACGGTTACGACGTAATCCTGGTAGACGA
CATAATAAGCACTGGGGGAACCCTGGCTGAGGCGAGCAGGATTGCTTACT
CCTCCGGGGCCAGAAGCGTCATAAGTGTTGCAGTCCACCTACTCCTAGTT
CGGGATGCCATGAACAGGTTAAGAGAGGCCGGAATCAGAGAGGTTATAGG
TACCAACACGGTCGTGCCTGAGGAGAGGGTAACACTAGTTGACGTATCCG
ACCAGATAGCAGTGAGATTATAA
</t>
  </si>
  <si>
    <t xml:space="preserve">PPP_ec_4.1.2.-_assumed                     </t>
  </si>
  <si>
    <t>4.1.2.-</t>
  </si>
  <si>
    <t>MetMK1DRAFT_00022800</t>
  </si>
  <si>
    <t xml:space="preserve">MNIQEIQSLIFKVRQQIAGSIHETPVDFSSTFSKMSGSKVYLKLENLQKT
GSFKVRGAFSKLLNISQEERRRGVIAVSAGNHAQGVAYASKMLGIRSVIV
MPETAPVSKYNAARNYGAEVILYGRYIHESMKKAEELIHQQNLTLIHPYD
DPYVIAGQGTLGVEIASQDPDIVIVPVGGGGLISGISLALKALNKPTRII
GVQSYASPSLKISKDLGRLTEVEPSYSIADGILVKSPSLTTFEVVREYVD
DIVLVDDEEIATSLVLLLERSKTVVEPAGAASLAALLSGKVKAEGKKVIT
VLSGGNIDMSLMARIVDKTLYKTKRIVKVKVMVPDKPGYLNKVLSYVAQI
RGNVIDVIHDRISSDVRPGYTKIYVMFEVAEQEALGTFLTKLQSENIEAR
LIE
</t>
  </si>
  <si>
    <t xml:space="preserve">ATGAACATCCAAGAAATACAATCTCTGATCTTTAAGGTCAGACAACAGAT
AGCTGGATCAATTCATGAGACCCCGGTCGACTTTTCCTCTACATTCTCTA
AAATGAGTGGTTCAAAGGTATATTTGAAATTAGAGAACCTTCAGAAGACT
GGGTCCTTTAAGGTACGTGGTGCCTTCAGTAAACTGTTAAACATCTCTCA
GGAAGAAAGAAGGAGGGGAGTCATAGCAGTCTCAGCGGGGAACCACGCAC
AAGGCGTAGCATACGCCTCAAAAATGCTAGGGATAAGATCGGTGATCGTT
ATGCCCGAAACGGCCCCCGTATCTAAGTATAACGCTGCGAGGAACTATGG
GGCCGAGGTTATACTTTACGGAAGATATATCCACGAGAGCATGAAAAAGG
CAGAGGAGCTAATTCATCAACAGAATCTTACACTCATTCATCCCTATGAC
GACCCCTACGTCATAGCAGGGCAGGGAACCCTGGGAGTCGAGATCGCATC
GCAAGATCCAGACATTGTTATAGTGCCCGTAGGGGGAGGGGGCCTGATCT
CTGGCATCTCTTTAGCGCTCAAAGCCTTAAACAAACCAACCAGAATAATA
GGTGTTCAATCGTATGCCTCTCCATCTTTGAAAATATCTAAAGACTTAGG
CAGACTTACTGAAGTGGAACCCTCTTATTCAATAGCTGACGGAATATTGG
TCAAGTCACCCTCCCTCACTACCTTTGAGGTAGTGAGGGAATACGTCGAT
GACATAGTACTCGTGGACGATGAGGAAATAGCAACTTCCTTGGTTCTCTT
ACTAGAGCGGTCTAAAACAGTAGTAGAGCCCGCAGGCGCAGCGTCCCTAG
CTGCACTTCTATCTGGAAAGGTGAAAGCTGAGGGTAAGAAGGTCATAACG
GTGTTAAGCGGAGGAAATATTGACATGTCTCTTATGGCGAGGATAGTCGA
TAAGACACTCTATAAAACTAAGAGGATAGTCAAGGTCAAAGTCATGGTTC
CTGACAAACCTGGTTACTTGAATAAGGTTCTGAGCTACGTAGCCCAAATT
AGAGGTAACGTGATAGACGTGATTCACGATAGGATCAGTAGCGATGTGAG
GCCTGGATATACAAAAATTTACGTTATGTTTGAGGTCGCTGAGCAGGAGG
CTTTGGGTACCTTCCTCACGAAACTTCAGAGTGAAAACATAGAGGCCAGG
CTGATAGAGTAG
</t>
  </si>
  <si>
    <t>Thiamine pyrophosphate-requiring enzymes [acetolactate synthase, pyruvate dehydrogenase (cytochrome), glyoxylate carboligase, phosphonopyruvate decarboxylase]</t>
  </si>
  <si>
    <t>MetMK1DRAFT_00007280</t>
  </si>
  <si>
    <t xml:space="preserve">MEMVRLNGAEFVIEYFKRGGIKHVFGIPGHGNAAIVDVIYDMSKDIEFVP
VKHEQYGGHMADGYFRVTRKTPAIVTTSVGPGATNLATALATAYVDSSTF
IAITGDIQTYLLGKGIFQEVERQFQSDYVNAMRHFTKRSYFVSTVSQLHN
VLPNAFKEAVVGRPGPVLISMPMDVQTAPLDVEFREVPMVTDVGRICPDQ
TKVLEASKILVRAERPLILVGGGVVMSGASEEVVKLAELLGAPVASTFRG
DAKGGFPEDHELYVFSVGNIGNPVANKLAAEADVILAVGVTFSDETTSSY
KKGITFNIPPTKLIQIDIDPHEIGKNYPVEVGIWGDAKVTLQQIINYMME
LGKKGNYRETEYFKRISQMKKEWLEEMERLREAAPMGIPSVAKTLRETLP
QESVITLSAGLPQEIFSQLWISYKPRTFISSGGFSTMGFALPAAIGAKLA
LKDTPVIAVEGDGSFLMNNVELLTASQLELPVIAVILNNYGWISIRDLQI
RNFQGRIIGTEFKDRKNELKAPDFEKVAKAYGANYLRAESVEQIRSSVRQ
ALTSSDTPTVVEIPVETKFPYSGTKAYGFWDIPRRS
</t>
  </si>
  <si>
    <t xml:space="preserve">ATGGAAATGGTGAGATTAAACGGAGCCGAATTCGTTATCGAATATTTCAA
ACGAGGTGGTATAAAACACGTGTTCGGCATTCCTGGTCACGGAAACGCGG
CCATAGTGGACGTAATTTACGATATGAGTAAGGACATAGAGTTCGTGCCA
GTGAAACACGAGCAGTACGGAGGTCATATGGCTGACGGTTACTTTAGGGT
AACTAGGAAGACTCCAGCCATAGTAACTACTTCTGTAGGCCCTGGTGCCA
CCAATTTGGCCACTGCCCTAGCAACGGCATACGTTGATTCCTCCACGTTT
ATTGCCATAACTGGAGATATTCAGACCTACCTGTTGGGGAAGGGCATCTT
CCAGGAAGTGGAAAGGCAATTCCAAAGCGATTACGTGAATGCGATGAGGC
ACTTTACCAAGAGATCCTATTTCGTATCAACTGTCTCTCAGCTGCACAAC
GTACTCCCCAACGCATTTAAGGAAGCGGTAGTGGGAAGACCAGGTCCGGT
GTTAATATCTATGCCTATGGACGTTCAGACCGCCCCCTTGGATGTGGAGT
TCAGGGAGGTTCCTATGGTAACTGACGTAGGGCGAATATGCCCAGATCAG
ACTAAGGTCCTTGAAGCCTCAAAGATACTGGTCAGGGCTGAGAGACCACT
CATACTAGTAGGCGGAGGAGTGGTGATGTCTGGAGCCAGTGAGGAAGTTG
TGAAGCTGGCAGAGCTCCTAGGTGCACCAGTAGCTTCTACGTTCAGGGGA
GATGCTAAGGGTGGTTTCCCGGAGGATCATGAACTGTACGTCTTTTCTGT
AGGTAACATAGGCAATCCTGTAGCAAACAAGTTGGCAGCAGAAGCTGATG
TGATATTAGCTGTCGGTGTTACGTTCAGTGACGAGACTACAAGTTCATAC
AAGAAGGGAATAACGTTCAATATACCACCCACGAAGCTCATACAGATCGA
CATAGACCCGCACGAGATAGGAAAGAACTATCCCGTGGAAGTAGGAATCT
GGGGTGACGCCAAAGTGACTCTTCAACAGATAATTAATTACATGATGGAA
CTGGGCAAGAAAGGTAACTACAGGGAAACCGAGTACTTTAAGAGAATTTC
TCAGATGAAGAAGGAGTGGTTGGAGGAAATGGAAAGATTGAGGGAGGCCG
CCCCAATGGGGATACCCAGCGTGGCGAAGACCCTTAGGGAAACTCTTCCA
CAAGAGAGTGTAATCACCCTGAGCGCAGGTCTTCCTCAGGAGATATTCTC
TCAACTTTGGATCTCCTATAAACCTAGGACTTTCATAAGCTCCGGAGGGT
TCTCCACCATGGGTTTCGCCTTACCTGCGGCCATAGGGGCTAAACTCGCC
CTGAAGGACACCCCAGTTATAGCCGTAGAGGGAGATGGCTCATTTCTTAT
GAACAACGTTGAACTATTAACGGCATCACAACTGGAATTACCTGTGATAG
CAGTAATATTAAATAATTACGGTTGGATATCTATAAGAGATTTACAGATA
CGTAACTTTCAAGGTAGAATAATAGGGACAGAATTTAAGGACAGGAAGAA
CGAGCTCAAGGCACCTGACTTCGAGAAGGTGGCCAAAGCGTATGGGGCTA
ACTACCTTAGGGCCGAGAGCGTGGAGCAAATACGTTCATCCGTCAGGCAG
GCACTTACGTCCAGTGACACACCTACAGTTGTAGAAATTCCAGTGGAAAC
TAAGTTTCCATACAGTGGCACCAAGGCGTATGGGTTTTGGGACATACCCA
GGAGATCATAA
</t>
  </si>
  <si>
    <t>MetMK1DRAFT_00007410</t>
  </si>
  <si>
    <t xml:space="preserve">MSENPDSSGSDVRSATYVFLRELKERGVDKLFMVSGTDYAAFIEEKSKDV
RNELPDFFLVPHEITAAAAAMGYSIGGKIGAVAVHTTPGTANALGMIMNA
HGSKIPLLIIAGRSPYTERGSPASRNLRIHWLQECRDQGEMVRQWVKWDF
EIRTADQIPETVSRAIQLALSEPQGPVYVTLPREVSIEKIRPRRTRASVY
EPGPSRKALDLSVNLINRAENPVIITWRAGKKKDWFESLKAFADRVGIPV
LNYVGEYVNYPSSGISALDNYDLSKVDLVITVEVDVPWIPKYIDVNAKVI
RVDTDPGFASIPFYGFPCDVCIQSTPSEFFDQILYRVKPKEWNKEQLKEL
KEKQEDSKRKEIERLSDKSPIHPRYLSYKIGELGLAIMNEYTFNPRYAKL
DRFNSYFGPPAVGTLGWAIGAAIGYKLATGNDVIATVGDGSFIFGVPDAF
YYASLKVPVMVVIYDNGGWYASALAVKEVFPEGNAVKNNRYPGADFEYRM
RLGESITSYGGFYKLVEDPQELDEALKMGADYVTSKNKPAIIQVITERDR
</t>
  </si>
  <si>
    <t>ATGAGTGAAAATCCCGATAGTTCTGGATCCGACGTGAGGAGCGCGACCTA
TGTGTTCTTAAGGGAATTGAAGGAACGCGGCGTAGATAAGCTCTTCATGG
TATCTGGAACTGATTACGCTGCTTTCATTGAGGAGAAATCCAAGGATGTA
AGGAACGAATTACCTGACTTTTTCCTAGTGCCCCACGAAATAACCGCTGC
TGCAGCGGCTATGGGGTATTCCATTGGGGGAAAGATTGGGGCAGTGGCAG
TTCATACCACGCCTGGGACCGCTAACGCATTGGGTATGATAATGAACGCC
CATGGCTCTAAGATCCCACTACTGATAATAGCTGGAAGGTCACCTTACAC
TGAGAGGGGGTCTCCAGCCAGTCGTAACTTGAGGATTCACTGGCTTCAGG
AATGCAGAGATCAAGGAGAAATGGTTAGACAGTGGGTTAAGTGGGACTTC
GAGATAAGGACTGCAGATCAGATACCAGAAACCGTGTCCAGGGCAATTCA
GCTTGCCTTGAGTGAACCACAGGGCCCAGTATATGTGACTTTGCCTAGGG
AAGTTAGTATTGAGAAGATCAGACCTAGGAGAACCAGGGCCTCAGTATAT
GAGCCCGGTCCTTCAAGGAAGGCGTTGGACTTATCCGTTAATCTTATAAA
TAGAGCCGAAAACCCAGTTATAATAACGTGGAGAGCAGGCAAGAAGAAGG
ACTGGTTTGAGTCCCTGAAGGCCTTTGCTGACCGCGTGGGTATTCCGGTG
CTAAATTACGTTGGAGAGTATGTAAATTACCCCTCTTCAGGCATCTCGGC
CCTAGATAACTACGATCTGTCCAAGGTAGATCTAGTGATAACTGTGGAGG
TTGACGTACCTTGGATACCAAAGTATATTGACGTCAATGCGAAAGTGATA
AGAGTAGATACTGATCCAGGTTTCGCGTCTATCCCATTCTACGGGTTTCC
TTGTGATGTCTGTATCCAATCCACTCCATCAGAATTCTTTGATCAGATAT
TATATAGGGTTAAACCTAAGGAGTGGAATAAGGAACAATTGAAAGAACTT
AAGGAGAAGCAGGAAGACTCTAAGAGAAAAGAGATAGAAAGGCTTTCCGA
CAAGTCTCCCATACATCCAAGGTATCTCTCGTATAAGATAGGGGAACTAG
GATTAGCCATAATGAACGAATATACGTTTAACCCAAGATATGCCAAGTTG
GATCGTTTTAACTCCTATTTCGGTCCACCGGCAGTAGGTACCCTAGGGTG
GGCAATAGGTGCTGCAATAGGGTATAAACTCGCAACGGGAAATGACGTAA
TAGCTACAGTGGGAGACGGCTCCTTTATATTCGGCGTTCCAGATGCCTTC
TACTACGCATCACTGAAAGTTCCTGTGATGGTAGTCATATATGATAATGG
CGGATGGTACGCCTCTGCCCTGGCCGTGAAGGAAGTGTTTCCAGAAGGCA
ATGCGGTCAAAAATAACCGTTATCCTGGTGCTGACTTCGAGTACAGAATG
AGACTTGGAGAATCCATAACGAGTTACGGCGGTTTCTACAAACTCGTGGA
GGATCCTCAAGAACTGGATGAGGCCCTTAAGATGGGAGCAGACTATGTTA
CCTCTAAAAACAAGCCGGCAATAATTCAAGTAATAACGGAACGGGACAGG
TAG</t>
  </si>
  <si>
    <t>MetMK1DRAFT_00015940</t>
  </si>
  <si>
    <t>MTTQTEEERSGASILLQALRREGVDKIFMVSGTDYAAFIEEKVRDHSLPD
FVIVPHEITAASAALGYSLGGKLGAVAVHTVPGTANSLGIIANAFTSRIP
LIVIAGRSPYTEEGSTASRNLRIHWTQEARDQGGLVRQYVKWDFEVRRAS
QMEVAVMRALQIARSEPQGPVYLVIPREVSVERSSSRRVPMDPYEPGPSP
SALRRIEELIRESEKPAIITWRAGRRESWYASLQRFAEKLGAPVLHYVGE
VVNYPSTGGMALDRLDLSEPDLLIVVESEVPWIPKKVRVNAKVIKVDVDP
SYSYIPYYGFRCDVCLQATPEALDMVRVDARDKWRDEIKERVEKRREEKA
KELERLRSGKKIHPRLLSHLVSKLGGVIFNEYPFNPRYANLSYGQYFGDL
SEGHLGWSLGAAFGYRVATGREVIATVGDGSFIFGVPEAFYHACASYGLP
VLVVIYDNGGWLASAEAVDEVFPEGLAKAKSLYPGADFKRYNIGETVKAF
GGYFRLVEMVDEVEESLREGWRSVKAGQIAVVQVIVERTR</t>
  </si>
  <si>
    <t>ATGACCACTCAGACGGAGGAGGAGAGGAGCGGTGCATCGATCCTGCTCCA
GGCACTGAGGAGGGAAGGGGTTGACAAGATATTCATGGTCTCCGGAACCG
ACTATGCTGCCTTCATTGAGGAGAAAGTGAGAGATCACTCCCTTCCGGAC
TTCGTGATAGTCCCTCACGAGATCACTGCAGCTTCTGCGGCTCTGGGATA
CTCCCTGGGAGGAAAGTTGGGAGCGGTAGCTGTCCACACAGTCCCTGGGA
CTGCGAACTCGTTGGGGATAATAGCTAACGCCTTCACCAGCAGGATACCC
CTCATCGTAATAGCCGGTAGGTCACCCTACACCGAGGAGGGAAGTACAGC
CAGCAGGAACTTGAGGATTCATTGGACGCAGGAGGCCAGGGATCAAGGAG
GTCTCGTCAGGCAATACGTTAAGTGGGACTTCGAGGTTAGGAGAGCGTCG
CAAATGGAGGTGGCAGTGATGAGAGCCCTACAGATCGCCAGGAGCGAACC
ACAAGGACCAGTATATCTCGTAATACCCAGGGAAGTGAGCGTGGAGAGAT
CCTCCTCAAGGAGAGTTCCCATGGATCCCTACGAACCGGGCCCCTCTCCC
TCAGCCCTGAGAAGGATAGAGGAATTGATAAGGGAGTCTGAGAAGCCTGC
CATCATCACTTGGAGGGCTGGGAGGAGGGAAAGTTGGTATGCCTCGCTTC
AGAGATTCGCCGAGAAACTGGGGGCCCCGGTCCTGCACTACGTGGGGGAA
GTGGTGAACTATCCCTCCACGGGAGGGATGGCCTTGGATAGGTTGGATCT
CTCTGAGCCAGACCTACTCATCGTAGTGGAGTCTGAGGTTCCCTGGATAC
CCAAGAAGGTCAGGGTAAACGCAAAGGTGATAAAGGTCGACGTTGATCCC
TCGTACTCCTATATACCATATTACGGTTTCAGGTGTGACGTCTGTCTTCA
GGCGACTCCTGAGGCGCTTGACATGGTCAGGGTCGACGCCAGGGATAAGT
GGAGGGACGAGATCAAGGAGAGGGTGGAGAAGAGGAGAGAGGAGAAGGCG
AAGGAATTGGAGCGATTACGGTCTGGAAAGAAGATACACCCCAGGTTACT
GTCCCACTTGGTGTCCAAGCTTGGGGGTGTAATATTCAACGAGTACCCCT
TCAACCCCAGGTACGCAAACCTCTCTTACGGCCAGTACTTCGGCGATCTG
TCTGAGGGGCACCTGGGTTGGAGTCTGGGAGCGGCCTTCGGTTACAGGGT
AGCTACGGGACGTGAAGTGATAGCGACTGTGGGAGACGGCTCCTTCATCT
TCGGGGTACCGGAGGCCTTCTATCACGCATGTGCCTCTTACGGTTTACCT
GTGCTGGTGGTGATTTACGATAACGGCGGTTGGCTAGCCTCTGCTGAGGC
TGTGGACGAGGTCTTCCCGGAGGGCTTAGCTAAGGCTAAGTCACTCTATC
CCGGAGCTGACTTCAAGAGGTATAATATAGGTGAGACCGTGAAGGCTTTC
GGGGGTTACTTCAGGTTAGTGGAGATGGTGGACGAGGTGGAGGAGTCTCT
ACGCGAGGGTTGGAGGAGCGTTAAGGCAGGGCAAATAGCAGTAGTCCAGG
TGATAGTGGAGAGGACCAGGTAA</t>
  </si>
  <si>
    <t>MetMK1DRAFT_00032160</t>
  </si>
  <si>
    <t xml:space="preserve">MLPSGARLVVDALKREGVSTIFGIPGLTNMPIYDAFLEDLQNGELRHVLM
RHEQAAAHAADGYARASGKPGVCTATSGPGATNLVTGMVTAYWDSSPVVA
ITGQVVRSVIGKMAFQEADTPGIFANATKYVVQVKNIHEIPLWIKNAFFI
ATTGRPGPVVVDIPRDVQLEKVDDVKWPEKPNVKGYRPFRTIIDTVKIKR
AAEILIEAERPIILAGTGAVWSNSTPEILELSELLGIPMVSTLPGKSAIP
HDHPLFLGAMGYYGRAEASMAALESDAMLIVGARLSDRTFTSYDEMVETR
KKFIMINIDPTDSERAFKIDVPLYGDAKVLLREIISAVRLVGRKKDNTAW
IRRVKELRDYYSQYYYHEEDGKLKPWKILKTIRNAIPRDAIVTTGVGQHQ
MWSEVFWEVLEPRTFLSSTGMGTMGFGLPAAMGAKMARPDKVVVDLDGDG
SFLMTGNNLATAVDEHIPVIAVIFDNRTLGLVRQVQDLFQSKRVVGVDYG
PSPDFVKLAEAYGALGFNATSYDEISRSINIAIKENVPAVIRVPIDKEEL
ALPTLPPGGKLKQVIVRDPRKGS
</t>
  </si>
  <si>
    <t>ATGTTGCCCAGCGGAGCTAGGCTAGTAGTTGACGCTCTCAAAAGGGAAGG
AGTAAGTACCATATTCGGTATCCCCGGACTCACGAATATGCCCATCTATG
ACGCCTTCCTGGAGGACCTTCAAAATGGTGAGTTGAGACATGTACTAATG
AGACATGAACAGGCAGCAGCTCACGCTGCAGACGGTTACGCTAGAGCCTC
AGGGAAACCCGGCGTATGTACGGCGACTTCTGGACCCGGTGCCACTAACC
TCGTGACAGGGATGGTCACGGCTTATTGGGACAGTTCCCCGGTCGTTGCA
ATAACCGGACAAGTAGTTAGGTCTGTAATAGGAAAGATGGCGTTCCAAGA
GGCTGACACACCAGGTATATTCGCTAACGCCACGAAGTATGTGGTCCAGG
TCAAGAACATCCACGAAATACCTCTCTGGATCAAGAACGCCTTCTTCATC
GCCACCACAGGGAGACCTGGACCGGTAGTGGTAGATATCCCGAGGGATGT
CCAGTTGGAGAAGGTAGATGATGTGAAGTGGCCAGAGAAGCCCAACGTCA
AAGGCTATAGACCTTTCAGAACGATAATAGATACGGTTAAGATAAAGAGG
GCAGCAGAGATTTTAATTGAGGCAGAGAGGCCCATAATTCTCGCCGGGAC
CGGTGCGGTTTGGTCTAACTCGACCCCAGAGATCCTAGAGCTCTCCGAGC
TTCTGGGAATCCCCATGGTCTCAACTCTACCTGGGAAGTCGGCCATACCT
CACGATCATCCCCTGTTCCTTGGGGCCATGGGCTACTACGGGAGGGCAGA
GGCCTCTATGGCGGCACTGGAGTCTGATGCCATGCTCATCGTTGGGGCGA
GGCTGAGCGATAGAACTTTCACCTCCTACGACGAGATGGTGGAGACTAGA
AAGAAATTCATAATGATAAACATAGATCCCACGGACTCAGAGAGGGCCTT
TAAGATAGACGTCCCACTGTATGGAGATGCCAAGGTCTTACTGAGGGAGA
TAATAAGTGCAGTTCGCTTGGTCGGCAGAAAGAAAGATAACACGGCGTGG
ATCAGAAGAGTCAAAGAGCTTAGGGATTATTACTCTCAGTATTACTATCA
CGAAGAGGACGGAAAGCTGAAACCGTGGAAGATACTCAAGACCATAAGGA
ACGCCATTCCGAGAGACGCCATAGTCACCACGGGCGTGGGACAGCACCAG
ATGTGGTCAGAGGTGTTTTGGGAAGTCTTAGAACCTAGGACCTTCCTTTC
CTCCACAGGGATGGGAACCATGGGTTTCGGTTTACCTGCCGCCATGGGAG
CTAAGATGGCGAGGCCTGACAAGGTAGTGGTGGATCTGGACGGAGATGGT
TCTTTCCTGATGACAGGAAATAACTTAGCCACGGCTGTGGATGAGCACAT
CCCAGTCATCGCTGTGATATTCGACAACAGGACACTGGGACTGGTCAGAC
AGGTCCAAGATCTATTCCAGAGCAAGAGGGTAGTGGGTGTCGACTACGGT
CCATCTCCAGACTTCGTTAAGTTAGCTGAGGCCTACGGAGCTTTAGGCTT
CAACGCCACTAGCTACGACGAGATCTCGAGATCCATAAACATAGCCATTA
AGGAGAACGTTCCTGCAGTGATCAGGGTACCTATAGATAAGGAAGAGCTG
GCTCTCCCAACCCTTCCACCAGGAGGAAAACTGAAGCAGGTGATAGTGCG
TGACCCAAGGAAAGGTAGTTAG</t>
  </si>
  <si>
    <t>MetMK1DRAFT_00032180</t>
  </si>
  <si>
    <t>VSRIAKIYVDSEVRLDPLKGKKIAVLGYGSQGRAWALNLRDSGLDVTVGL
EREGKSWQQAQADGFHPKKTEDAVKGADVVIFLVPDMVQRFIYREHVQPN
LKPGMDLVFAHGFNIHYRLIEPPQNVDVYMVAPKGPGPIVRDFFVKGGGV
PVLVAVHQNYSGRAMEKALAIAKALGGTRAGAIETTFKEETETDLVGEQT
ILVGGVMELMKAAFETLVELGYQPEVAYFEAINELKMIVDLIYEKGFTGM
LNAVSDTAKYGGFTVGKRVINEETRKRIREAAERVRSGKFAEEWIEEYGR
GSPTLKKGMEEAEKSLEEQVGRRLKEIIERGKPKS</t>
  </si>
  <si>
    <t>GTGAGTCGTATAGCAAAGATATACGTTGATTCGGAAGTAAGACTCGATCC
TTTAAAGGGAAAGAAGATCGCCGTGTTAGGATATGGAAGCCAAGGTAGGG
CTTGGGCCCTAAACCTCAGGGATTCAGGTCTCGACGTGACCGTGGGACTC
GAAAGGGAAGGCAAGAGCTGGCAACAGGCTCAGGCCGATGGTTTTCATCC
GAAGAAAACAGAGGACGCCGTGAAGGGAGCAGACGTCGTGATCTTCTTGG
TTCCTGATATGGTTCAGAGGTTTATATATAGGGAGCACGTGCAGCCTAAC
CTCAAGCCCGGTATGGACTTGGTATTTGCCCACGGTTTCAACATACACTA
CAGACTCATTGAGCCCCCCCAAAACGTAGACGTTTACATGGTAGCCCCTA
AGGGACCAGGGCCTATAGTGAGGGACTTCTTCGTAAAAGGTGGAGGTGTT
CCAGTTCTAGTTGCAGTTCATCAAAACTATTCCGGAAGGGCCATGGAAAA
GGCGCTGGCCATAGCTAAGGCCTTAGGAGGAACCAGGGCTGGAGCCATAG
AAACGACATTTAAGGAGGAAACTGAGACAGACCTTGTGGGAGAGCAGACG
ATCTTAGTTGGGGGAGTCATGGAGTTAATGAAGGCCGCTTTCGAGACCCT
AGTTGAACTAGGGTATCAGCCCGAAGTGGCGTACTTTGAGGCCATAAACG
AACTTAAGATGATTGTGGATTTGATCTACGAGAAGGGATTCACGGGTATG
CTTAACGCTGTCTCAGATACCGCGAAATACGGAGGTTTCACCGTAGGCAA
GAGGGTTATCAATGAGGAGACCAGGAAGAGGATTAGGGAGGCTGCAGAGA
GAGTGAGGAGCGGAAAATTCGCTGAGGAGTGGATAGAGGAGTACGGGAGA
GGAAGTCCTACCCTCAAGAAGGGAATGGAGGAAGCGGAGAAGAGCCTTGA
GGAGCAAGTTGGGAGAAGATTGAAGGAAATAATAGAGAGGGGCAAGCCTA
AGTCCTGA</t>
  </si>
  <si>
    <t>MetMK1DRAFT_00012360</t>
  </si>
  <si>
    <t xml:space="preserve">MVERSRSQKVYGGYEKAPNRAFLKAMGLNDEDLSKPLVGIAVAWSEAGPC
NIHLLGLSQVVKEGVRELGGTPRTFVAPVVIDGIAMGSEGMKYSLVSREV
IANTVELSVNAHGYDGFVALGGCDKTQPGLMMAMARLNIPSVYMYGGTTL
PGNFKGKPIAIGDVYEAVGAYTAGKLTAEDLRLMEDKAIPGPGACGGLYT
ANTMAILSEALGLSLLGSASPPAVDSERVRYAKETGLALMRAMETGLKPR
DILTFEAFENAIAVLMASGGSTNGVLHLLAIAHEAGVNLSLDDFDRIGRK
VPEIVNMKPGGEFVMADLHQVGGAPLILKKLLDANLLHGEALTVTGKTLA
QALSEYKLPSVRHDHVVRDVTSPFMPTGGIRVLKGNLAPEGAVVKVSASK
IKYHRGPAVVFNSEEEAFRAVLEDKVKSKDVVVIRYEGPRGGPGMREMLA
VTSAIVGKGLGEEVALVTDGRFSGATRGLMVGHVAPEAATGGPIALLQDG
DVVIIDGGTGRLDVEVSESELKRRAKDWSPPEPRYKTGLLAQYSKLVTSS
AKGAVLL
</t>
  </si>
  <si>
    <t>ATGGTGGAAAGATCTAGATCCCAGAAGGTTTACGGAGGTTACGAGAAGGC
ACCCAATAGGGCCTTCCTTAAGGCCATGGGCCTCAACGATGAGGATTTGT
CCAAGCCACTAGTGGGAATAGCCGTGGCGTGGAGCGAGGCAGGACCTTGT
AATATACATCTCCTAGGTCTATCCCAGGTCGTAAAGGAAGGTGTGAGGGA
GCTGGGAGGTACTCCGAGGACCTTCGTAGCCCCAGTCGTGATAGACGGTA
TAGCCATGGGAAGCGAAGGGATGAAGTACTCCCTTGTGAGCAGGGAGGTG
ATAGCTAACACCGTTGAACTTTCCGTGAACGCCCACGGATACGACGGTTT
CGTAGCGTTAGGAGGATGCGACAAGACTCAGCCAGGGCTCATGATGGCTA
TGGCCAGACTAAACATCCCCTCAGTTTACATGTACGGAGGTACCACACTC
CCCGGGAACTTCAAGGGAAAGCCCATAGCCATAGGGGACGTGTATGAGGC
CGTGGGGGCCTACACGGCAGGTAAGTTGACTGCGGAAGATCTAAGACTCA
TGGAGGATAAGGCAATTCCCGGGCCGGGAGCGTGTGGAGGACTGTACACA
GCCAACACCATGGCAATTCTCTCTGAAGCCTTGGGGCTGTCCCTACTTGG
GAGCGCCTCCCCGCCTGCAGTGGACAGTGAGAGGGTTAGATACGCCAAGG
AGACTGGGTTGGCATTAATGAGGGCCATGGAGACGGGGCTCAAACCTAGG
GACATACTCACGTTTGAGGCCTTCGAGAACGCCATCGCGGTCCTCATGGC
GAGCGGAGGATCCACCAACGGAGTGCTTCACCTACTGGCCATAGCCCACG
AGGCTGGAGTGAACCTATCACTTGACGACTTTGATAGGATCGGGAGGAAA
GTACCTGAGATAGTCAACATGAAGCCTGGAGGGGAATTCGTGATGGCTGA
CCTACACCAGGTTGGCGGTGCCCCCCTAATCCTGAAGAAACTCCTTGACG
CCAACTTGCTTCACGGAGAGGCACTGACGGTAACCGGGAAGACCCTAGCC
CAAGCCCTGTCTGAATATAAGCTCCCCAGCGTGAGGCACGACCATGTGGT
CAGAGACGTCACTTCTCCGTTCATGCCAACTGGTGGGATAAGAGTCCTTA
AGGGAAACCTCGCACCTGAGGGAGCAGTGGTCAAAGTCTCTGCCAGTAAG
ATAAAGTATCATAGGGGACCGGCCGTGGTCTTCAATTCAGAGGAGGAGGC
CTTTAGGGCCGTCCTCGAGGACAAGGTGAAGAGCAAGGATGTGGTGGTAA
TAAGGTATGAGGGGCCTAGAGGAGGACCCGGCATGAGGGAGATGCTGGCA
GTGACCAGTGCCATCGTCGGTAAGGGTTTGGGCGAGGAAGTGGCGTTAGT
TACAGACGGGAGGTTCTCTGGAGCTACGAGAGGGTTAATGGTAGGACATG
TAGCACCAGAGGCAGCAACAGGCGGCCCCATAGCATTGCTACAGGACGGA
GACGTCGTAATCATTGACGGCGGAACCGGTAGATTGGACGTTGAGGTGAG
CGAAAGTGAACTTAAGAGGAGAGCCAAGGACTGGAGTCCTCCAGAACCTA
GGTACAAGACAGGCCTCCTGGCGCAGTACTCCAAACTTGTGACCTCCTCC
GCTAAGGGAGCCGTGCTACTTTGA</t>
  </si>
  <si>
    <t>isopropylmalate/citramalate/homocitrate synthases</t>
  </si>
  <si>
    <t>MetMK1DRAFT_00011290</t>
  </si>
  <si>
    <t xml:space="preserve">VFSTRRIRIFDTTLRDGEQAPGIDLTVEQKVRIARQLQRLGVDVIEAGFP
ASSEGEFIATKKILEEVGDSVEVTGLARANKNDIDKGIEAGLSSIHVFIA
TSDIHLKYKLKLTREQVLDRIYESVRYAKSHGLVVEYSPEDATRTDEDFL
IQAVKTAVEAGADRVNIPDTVGTMYPFKFYDLIKKVVNATSGRIVSVHCH
NDFGLATANSLAGVQAGARQVHVTVNGIGERAGNASLEEVVMALKKLMDY
EVGVKTWLLYDTSRLVSELSGVPVPYFKAIVGENAFGHEAGIHVHGVIEN
PLTYEPMSPEEVGNFRRLALGKHSGIHGLRKILEEDGIHLDDEKLKAVLQ
EVKRMADTGKKITAEDAKRIASKYLNT
</t>
  </si>
  <si>
    <t>GTGTTCTCCACTAGGAGAATTAGAATATTCGATACGACACTCAGGGATGG
GGAGCAGGCCCCAGGAATAGACCTCACCGTGGAGCAGAAGGTGAGGATAG
CTAGGCAGCTTCAGAGGCTGGGAGTGGACGTAATAGAGGCAGGTTTCCCG
GCCTCCTCGGAGGGGGAGTTCATAGCCACCAAGAAGATCTTAGAGGAGGT
AGGCGATAGCGTAGAGGTGACCGGGCTGGCCAGGGCCAACAAGAACGATA
TAGACAAGGGTATAGAGGCCGGTCTCTCCAGCATTCACGTGTTCATAGCT
ACTTCTGACATACATCTGAAATACAAGCTCAAGTTGACCAGGGAGCAAGT
CTTGGACAGGATCTACGAGTCCGTTAGATACGCTAAGTCCCACGGATTAG
TCGTAGAGTACAGCCCAGAGGATGCTACGAGGACAGACGAGGACTTCCTA
ATCCAGGCCGTGAAAACGGCAGTGGAGGCGGGGGCAGATAGAGTTAACAT
ACCAGACACTGTGGGTACGATGTACCCGTTCAAGTTCTACGACCTCATCA
AGAAGGTAGTTAACGCCACTTCTGGCAGAATTGTGAGTGTACATTGCCAC
AACGACTTCGGCCTAGCCACGGCTAACTCGCTGGCAGGAGTTCAGGCAGG
AGCTAGGCAAGTCCACGTTACAGTTAACGGAATAGGTGAGAGAGCAGGTA
ACGCCTCCCTTGAGGAGGTTGTGATGGCTTTGAAGAAACTGATGGACTAC
GAGGTAGGCGTTAAGACATGGCTACTTTACGACACCAGCAGGTTGGTATC
TGAGCTCAGCGGAGTCCCAGTGCCGTACTTCAAGGCAATAGTGGGCGAAA
ACGCTTTCGGCCACGAGGCGGGCATACACGTGCACGGAGTCATAGAGAAC
CCTCTGACCTACGAGCCGATGTCACCCGAAGAGGTAGGTAACTTCAGGAG
ATTAGCTTTGGGTAAACACAGTGGGATTCACGGACTGAGGAAGATATTAG
AGGAGGATGGGATACACCTCGACGATGAGAAATTAAAGGCGGTTCTCCAG
GAAGTCAAGAGGATGGCAGACACAGGAAAGAAGATAACAGCAGAGGATGC
CAAGAGGATAGCATCTAAATACCTGAACACATGA</t>
  </si>
  <si>
    <t>homocitrate synthase</t>
  </si>
  <si>
    <t>MetMK1DRAFT_00029160</t>
  </si>
  <si>
    <t>MKVGILDSTLREGEQTPGVVFSVEQRVEIAKALSEIGVAMIEAGHPAVSP
DIYEGIKRIVKLKREGELTSEILAHSRAVKRDIEIVNEVEADRIAIFYGV
SDIHLKAKTKTTREEALNVIAEAVSYAKSHGVKIRFTAEDATRTDLDYLV
KVIKTARDSGADRIGIADTVGILYPTKTKELFSFLVKEVPGVEYDIHAHN
DLGMAVANALAAVEGGATIIHATVNGLGERVGIVPLQAVAAALKYHFNLD
VVKLEGLSKVASLVEKYSGIPMPPNFPITGDYAFVHKAGIHVAGVLTDPR
TYEFMPPEVFGRSRDYVIDKYTGKHALKDRFERLGVKLEERELELVLAKI
KSSQTTRYFRDVDLLEIAEEVTGKVLKPRPPDRIEAVISIKCASNVYTTS
VTRRLASISGIKEVMEISGDYDIVAKVEARDPTELNNIIENIRSVKGVES
TLTSLVLKKM</t>
  </si>
  <si>
    <t xml:space="preserve">ATGAAGGTAGGAATCTTAGACTCCACCCTCAGGGAAGGGGAACAGACCCC
AGGTGTCGTCTTCAGTGTAGAGCAGAGGGTGGAGATAGCTAAGGCCCTTT
CTGAGATAGGGGTCGCCATGATAGAGGCAGGACATCCTGCCGTCTCACCT
GACATTTACGAGGGAATAAAGAGAATAGTTAAGCTCAAAAGGGAGGGAGA
GTTAACCTCCGAGATCTTGGCCCACAGTAGGGCAGTTAAGAGGGACATAG
AGATAGTGAACGAGGTCGAGGCAGACAGGATAGCCATATTTTATGGGGTC
AGCGACATTCACCTCAAGGCTAAGACTAAGACCACGAGGGAGGAGGCCCT
TAACGTAATCGCCGAGGCTGTGAGCTATGCGAAATCCCACGGAGTGAAGA
TCAGGTTCACAGCTGAGGATGCCACTAGGACGGACCTGGACTACCTGGTC
AAGGTGATAAAGACCGCCAGGGACTCGGGAGCCGACAGGATAGGGATAGC
TGACACTGTCGGGATACTCTATCCTACCAAGACCAAGGAGCTCTTCTCCT
TCTTGGTTAAGGAGGTTCCTGGAGTAGAGTACGATATTCACGCCCACAAT
GATTTAGGGATGGCGGTAGCTAACGCGTTAGCTGCAGTTGAGGGCGGTGC
AACCATAATTCACGCAACCGTAAACGGGCTGGGGGAGAGGGTGGGGATAG
TCCCCCTACAGGCAGTCGCCGCTGCGCTGAAGTACCACTTCAACTTGGAC
GTGGTCAAGTTAGAGGGGTTGAGCAAGGTCGCATCACTGGTCGAAAAGTA
CAGCGGAATTCCGATGCCTCCCAACTTCCCGATCACTGGAGATTACGCCT
TTGTACACAAGGCTGGAATACATGTGGCTGGAGTACTCACCGACCCCAGG
ACGTATGAGTTCATGCCTCCAGAAGTCTTCGGAAGATCTAGGGATTACGT
GATAGATAAATACACTGGTAAGCATGCATTGAAGGATAGGTTTGAGAGGT
TGGGAGTGAAGTTGGAAGAGAGGGAACTGGAGTTAGTCCTTGCCAAGATA
AAGTCCAGCCAGACCACAAGGTATTTCAGAGACGTGGATCTCCTGGAAAT
AGCAGAAGAGGTGACTGGGAAGGTCCTGAAGCCGAGGCCTCCAGACAGGA
TAGAGGCAGTCATCTCCATCAAGTGTGCCTCTAACGTCTACACAACCTCT
GTTACCAGAAGGCTAGCCTCAATTTCAGGAATAAAGGAGGTCATGGAAAT
CTCAGGAGACTATGATATAGTGGCTAAGGTAGAGGCCAGGGATCCCACAG
AACTCAACAATATAATTGAGAACATAAGGTCAGTCAAAGGTGTCGAGTCG
ACCTTAACCTCTCTCGTCTTGAAGAAGATGTGA
</t>
  </si>
  <si>
    <t>2-isopropylmalate synthase/homocitrate synthase family protein</t>
  </si>
  <si>
    <t>MetMK1DRAFT_00030400</t>
  </si>
  <si>
    <t xml:space="preserve">VVKKSIQILDTTLRDGAQAALVSFTLRDKVKIALMLDELGVDYIEGGWPG
SNPKDFEFFKEIKNYSLRKSKIAAFGSTRRKENKPEEDPSLNSIIDADVK
VAVIFGKTWPLHVKEVLKTTLEDNLSIISDSIEFLRDHGMEVIFDAEHFY
QGFKENPDYATRVVETAWRSRASVVVLADTNGGTPPHEILEITRKVREAS
SAKLGVHMHNDIGCAVANSLMGVVGGATHVQGTINGIGERTGNADLVQII
PTLVLKMGYRVLEGSESLKKLKEVSTMVYELAGMHPNPYQPYVGDNAFTH
KAGVHADAVMKNTRAYEHIDPSLVGNRRRIVISELSGTANLVSYLDRVGI
KVEKKEEKLKVALNKIKEMEMRGYSFDIAPESALLVVLKELGLYTRYVNL
RYWKVINENGLSLAVVKVNDQIEASEGLGPVHAVDLALRRALSREFPEIQ
KVTLTDYRVILPGQVKNTESVVRVTIEFTDGNDSWRTEGVSTSVIEASIM
ALVDGLDYYLQINKKLKPMLTKQTS
</t>
  </si>
  <si>
    <t>GTGGTCAAGAAATCCATACAAATTCTTGATACTACTTTACGTGACGGGGC
TCAAGCTGCCCTGGTTTCTTTCACCCTAAGAGACAAGGTGAAGATTGCCT
TAATGTTGGACGAGTTAGGTGTCGACTATATAGAAGGAGGTTGGCCTGGA
TCAAATCCTAAGGACTTCGAATTCTTTAAAGAGATAAAGAACTACTCCCT
GAGGAAGTCAAAGATTGCGGCATTTGGAAGCACAAGAAGAAAGGAGAATA
AACCAGAGGAGGATCCAAGTCTTAATTCGATAATAGATGCCGACGTTAAG
GTGGCTGTGATCTTCGGGAAGACTTGGCCCCTTCACGTGAAGGAGGTACT
TAAAACTACTCTGGAGGACAACCTGTCCATAATCAGTGACAGCATAGAGT
TCCTTAGGGATCACGGAATGGAAGTTATCTTCGATGCTGAACACTTCTAT
CAAGGCTTCAAGGAGAACCCAGATTATGCGACGAGGGTAGTCGAAACTGC
TTGGAGATCCAGAGCTAGCGTGGTTGTTTTAGCGGATACAAACGGCGGTA
CACCGCCTCACGAAATCCTAGAGATTACTAGGAAAGTTAGAGAGGCCAGT
AGTGCCAAGCTGGGAGTTCATATGCATAACGACATAGGTTGTGCTGTTGC
AAATTCACTAATGGGGGTAGTTGGAGGGGCAACACATGTACAGGGTACCA
TAAACGGTATAGGGGAGAGGACAGGAAACGCCGATCTGGTTCAAATTATT
CCTACCTTAGTTTTGAAGATGGGATACAGGGTGTTGGAGGGTTCAGAGAG
TCTCAAGAAACTCAAGGAAGTCTCTACCATGGTGTATGAACTAGCAGGGA
TGCATCCCAATCCTTACCAGCCCTACGTAGGAGATAATGCCTTCACGCAT
AAGGCAGGTGTTCATGCAGATGCTGTCATGAAAAATACGAGGGCATATGA
GCACATAGATCCGTCACTTGTCGGAAACAGGAGGAGGATAGTGATTTCAG
AACTCTCGGGCACCGCAAACTTAGTGAGCTATCTAGACAGAGTAGGGATA
AAGGTTGAGAAGAAGGAGGAAAAATTGAAAGTAGCCCTCAACAAGATAAA
GGAAATGGAAATGAGGGGCTACAGCTTTGACATAGCACCCGAGTCTGCCC
TACTAGTGGTCCTAAAGGAACTGGGCCTTTACACCAGGTACGTGAACCTT
AGGTATTGGAAGGTTATCAATGAAAATGGATTATCACTAGCTGTTGTCAA
AGTGAATGATCAAATAGAGGCTTCAGAGGGTTTAGGGCCAGTTCATGCAG
TGGATTTGGCATTGAGGAGGGCACTCTCGAGAGAGTTCCCTGAGATCCAG
AAAGTTACGCTTACCGACTATAGGGTTATATTACCTGGACAGGTCAAGAA
CACAGAGAGCGTGGTTAGGGTTACAATAGAGTTCACCGACGGGAACGATA
GTTGGAGGACGGAGGGTGTATCTACTAGTGTGATAGAAGCTTCCATCATG
GCCCTTGTGGATGGGCTAGATTACTACTTACAGATAAATAAGAAATTAAA
ACCGATGCTGACTAAACAGACATCGTGA</t>
  </si>
  <si>
    <t>homoaconitate hydratase family protein/3-isopropylmalate dehydratase, large subunit</t>
  </si>
  <si>
    <t>MetMK1DRAFT_00010140</t>
  </si>
  <si>
    <t>MTGTLTEKILSRASGRSVSPGDVIEANVDIVAFHDLTGYHVIEVMEKANM
MKIFDKSKIVVAFDHLAPPPDVRSAEIQVNIRKFVREMRLPNFHDVNVGI
LHELLIEKYALPGQVIVAADSHTTTSGALGAFAQGMGASDVAAAVITGKT
WMVVPQPFKVELTGTPGKWVNGKDVALKLLGDFKADYFNGMSIEVHVRNP
KAFPTDYRATVSNMGIEMNADALMFVPDQETKDYIKTMRGKEVELLTPDP
KASYQDEYTIELEKLEPLVAAPYSVDNVKTAREVSNVEVDQVYIGSCTNG
RLSDFQMAAEILKGRTVKTRCIAIPSSYEMFKQAMEKGYIETLVNAGCVV
TYGTCGPCLGGHFGVAGPGEVIVSTSSRNFRGRMGSNEAKVYLSGPSVAA
ATAATGRITDPRDLQ</t>
  </si>
  <si>
    <t>ATGACCGGAACATTAACTGAAAAAATACTAAGTAGAGCCTCTGGAAGAAG
CGTCTCTCCAGGAGACGTGATAGAGGCCAACGTGGACATAGTAGCTTTTC
ATGACCTCACGGGCTATCACGTGATCGAGGTCATGGAGAAGGCCAACATG
ATGAAGATATTTGACAAGTCCAAGATAGTGGTGGCCTTCGATCACCTGGC
CCCTCCTCCAGACGTGAGGAGTGCCGAGATACAGGTTAACATAAGGAAGT
TCGTAAGGGAGATGAGACTTCCCAACTTTCATGACGTAAACGTCGGTATC
CTCCACGAGTTGCTCATAGAGAAGTACGCCCTCCCCGGGCAGGTCATAGT
GGCAGCTGACAGTCACACCACGACCTCAGGAGCCCTAGGGGCGTTCGCAC
AGGGCATGGGTGCCAGTGATGTGGCAGCTGCTGTGATAACTGGTAAGACC
TGGATGGTAGTACCGCAGCCGTTCAAGGTAGAACTCACGGGGACTCCAGG
TAAATGGGTAAACGGCAAGGACGTCGCCCTGAAACTCCTGGGGGACTTCA
AGGCAGATTACTTCAACGGTATGTCCATAGAGGTTCACGTAAGGAATCCA
AAGGCCTTCCCCACCGACTATAGGGCCACAGTGTCCAACATGGGAATAGA
GATGAACGCTGACGCACTGATGTTCGTGCCAGACCAGGAGACTAAGGATT
ACATTAAGACCATGAGGGGGAAGGAGGTGGAATTACTGACGCCCGATCCA
AAGGCATCTTACCAAGACGAGTATACCATAGAGCTAGAGAAACTTGAGCC
CTTAGTGGCAGCTCCTTACAGTGTAGACAACGTGAAGACAGCAAGGGAGG
TCTCCAACGTAGAGGTCGACCAGGTCTATATAGGATCATGCACAAACGGG
AGGCTATCTGACTTCCAGATGGCTGCGGAGATCCTGAAGGGAAGGACCGT
GAAGACTAGGTGTATAGCGATCCCCTCTTCCTACGAGATGTTCAAACAGG
CCATGGAGAAGGGATATATAGAGACCCTGGTGAACGCTGGGTGCGTAGTG
ACTTACGGTACGTGTGGGCCCTGTCTCGGAGGACACTTCGGGGTTGCAGG
ACCAGGAGAAGTCATAGTGTCCACGAGTTCCAGGAACTTCAGAGGGAGGA
TGGGAAGCAATGAGGCAAAGGTTTACTTGTCAGGCCCCTCCGTGGCTGCT
GCGACTGCAGCGACTGGGAGAATAACCGATCCGAGGGATTTGCAGTGA</t>
  </si>
  <si>
    <t>MetMK1DRAFT_00010150</t>
  </si>
  <si>
    <t>VIIEGPVLKYGDKIDTDIIIPARHLKYTDPNYLAQHAMEPLDPEFYKKAS
KGVVVVAGKVFGMGSSREQAAIALKAAGVRVIVAESFARIFYRNCINNGL
PLITLPYATKEIKEGDVVKVNVETGEVRVGNKVLNGKGITGMALDILKAG
GIMEYLKRVSQVPTQGG</t>
  </si>
  <si>
    <t>GTGATCATTGAAGGTCCCGTACTCAAATACGGCGATAAGATAGACACGGA
TATAATAATACCCGCCAGGCACCTGAAGTACACGGATCCCAACTACCTGG
CACAGCACGCCATGGAGCCCCTAGACCCCGAGTTCTACAAGAAAGCCTCC
AAGGGTGTAGTCGTCGTTGCAGGAAAGGTATTCGGTATGGGCTCGTCTAG
GGAACAGGCCGCCATAGCCCTCAAGGCCGCTGGAGTAAGGGTGATCGTAG
CTGAGAGCTTTGCAAGGATATTCTATAGGAACTGTATAAACAATGGCCTG
CCCCTCATCACGCTGCCTTATGCCACAAAGGAGATAAAGGAGGGTGACGT
AGTGAAGGTCAACGTGGAGACAGGGGAAGTCCGAGTGGGTAACAAGGTCC
TAAATGGGAAGGGAATAACGGGGATGGCATTGGACATACTCAAGGCCGGA
GGGATAATGGAATATCTGAAGAGAGTATCTCAAGTCCCGACTCAGGGTGG
TTGA</t>
  </si>
  <si>
    <t>isopropylmalate/isohomocitrate dehydrogenases</t>
  </si>
  <si>
    <t>MetMK1DRAFT_00021880</t>
  </si>
  <si>
    <t>MTFRIAVIPGDGVGPEIFFESKKILGRLIENYNLDLELIEVEAGDSALAK
YGEALPKQTLKTIEKSDMILKGPVGETAMDVVVKLRQMYEMYANIRPAKS
LPGVQTKYGEVDVLIVRENTEDLYKGMEYQLTEDVAVGMKVITYKASRRI
AEVALEMAQRRKKKVTCVHKSNVMRVTDGLFAKACRSVLLGKVQYNEMYV
DAAAANLVKDPNMFDVIVTTNMYGDILSDEAAQIAGSLGLAPSANIGDNK
SLFEPVHGAAFDIAGKGVVNPTAFLLSVSMMLDRMYQLSDQEKYRLASNA
LTEAIYNVYREGKSLTKDVGGSVGLKEMIDAIYSKLT</t>
  </si>
  <si>
    <t>ATGACATTTAGGATAGCAGTCATACCTGGGGATGGTGTGGGACCAGAGAT
ATTTTTTGAATCAAAAAAGATTCTAGGAAGACTAATTGAAAATTATAACT
TAGATCTGGAATTAATTGAGGTAGAAGCTGGGGATTCAGCCTTAGCCAAG
TATGGTGAGGCCTTGCCCAAGCAGACCCTGAAGACGATAGAGAAATCAGA
CATGATACTTAAGGGACCGGTTGGCGAGACGGCCATGGACGTTGTAGTCA
AGTTGAGGCAAATGTATGAAATGTATGCCAACATAAGGCCTGCAAAATCC
TTGCCAGGAGTGCAGACCAAATACGGAGAGGTGGACGTTCTAATCGTGAG
GGAGAACACCGAGGATCTATACAAGGGCATGGAGTATCAGCTAACAGAAG
ATGTGGCAGTAGGTATGAAGGTGATAACATACAAGGCTTCCAGGAGGATA
GCAGAGGTCGCGTTGGAGATGGCTCAGAGAAGAAAGAAAAAGGTGACGTG
TGTCCATAAGTCCAACGTCATGAGGGTCACCGACGGTCTCTTCGCCAAGG
CCTGTAGATCTGTGCTTTTGGGTAAAGTTCAATATAACGAGATGTACGTT
GACGCTGCTGCCGCGAACTTAGTGAAAGATCCCAACATGTTTGACGTAAT
CGTGACTACTAACATGTATGGTGATATCTTAAGTGACGAGGCAGCTCAAA
TAGCAGGAAGTTTAGGCCTGGCACCGTCGGCTAACATAGGGGATAACAAG
TCCCTCTTCGAACCAGTTCACGGAGCAGCATTCGATATAGCTGGAAAGGG
AGTAGTTAATCCTACCGCATTCCTACTATCAGTATCAATGATGTTAGATA
GGATGTACCAACTCAGTGACCAGGAAAAATATAGGTTGGCCTCAAATGCG
CTGACCGAGGCCATTTACAACGTATATAGGGAAGGGAAGTCTCTAACTAA
AGACGTTGGGGGAAGCGTGGGGTTGAAGGAGATGATAGACGCTATATACT
CTAAGCTAACGTAG</t>
  </si>
  <si>
    <t>MetMK1DRAFT_00028470</t>
  </si>
  <si>
    <t>MPIVKIGGSIQKDEKDFDLIAERVRLYSTSPEKTVVVTSAIKGVTNELIR
ATENRDKAVDIVGEIYDRHVKLLSKTVDIKEFESAFRDLSKLADELFRIA
WSIRVLDEMSPRVRDYILSFGERMSSVLMGAVLKSRGLDAVSYPEPTLIT
DDMFGEAKVIENLSSEGSKKLLSMNSRIVVVPGFIGKTKDERYTTVGRGG
SDYTATLLGKLLGIRQVRLITEVPGIMTADPRKFEGAKTIPRLSLEEAME
LAQMGAKRLHPRTFEPMLDSDIEVYIEGLYDTGHTLVKGTCNEEDDLKGI
ATLENLKMISVESSKIVGKVGSAATVMEEVRNAGVNIVSLSQPASETTIH
IVVDSDNSSKLIPRLQSIRDIDTVEVQDVSSVSVVGCGLRRKETFMKVLK
HASSFEIMAISRGLRNVSATFVVRKDEGFNLAKELHGVIVGWTS</t>
  </si>
  <si>
    <t xml:space="preserve">ATGCCGATAGTTAAGATAGGAGGGTCCATACAAAAGGATGAAAAGGACTT
CGACCTAATAGCGGAGAGGGTAAGATTATACTCTACCTCCCCTGAAAAGA
CCGTTGTAGTAACTTCAGCCATAAAGGGAGTAACAAACGAACTGATAAGG
GCAACGGAGAACAGAGACAAGGCAGTAGACATAGTAGGAGAAATATACGA
TAGACACGTGAAGTTACTCTCCAAGACCGTAGACATCAAGGAATTCGAGA
GCGCTTTCAGGGACCTTTCTAAGCTGGCAGATGAACTCTTCAGGATAGCC
TGGTCTATAAGGGTCCTTGATGAGATGTCGCCCAGGGTCAGGGATTACAT
ACTCTCCTTCGGGGAGAGGATGTCAAGCGTCCTCATGGGAGCTGTTCTCA
AAAGCAGAGGTCTCGATGCTGTCAGTTACCCTGAACCTACCTTAATTACA
GATGACATGTTCGGTGAGGCTAAGGTAATTGAGAACCTTTCATCTGAGGG
GTCTAAGAAACTCCTGAGCATGAATAGCAGGATAGTTGTGGTACCAGGGT
TCATAGGAAAAACTAAAGACGAGAGATACACGACTGTAGGGAGAGGAGGC
AGTGACTACACTGCGACTCTCTTGGGCAAACTGCTCGGAATTAGACAAGT
TAGGTTGATTACCGAAGTACCTGGGATAATGACTGCAGACCCCAGAAAGT
TTGAGGGAGCGAAAACTATTCCCAGGCTCTCCTTGGAAGAGGCAATGGAA
CTGGCTCAAATGGGTGCAAAGAGGCTTCACCCAAGGACCTTTGAACCCAT
GTTAGATAGTGATATAGAAGTCTACATTGAGGGACTCTATGACACTGGAC
ATACTTTGGTTAAAGGTACCTGCAACGAAGAGGACGACCTCAAGGGCATA
GCTACCCTGGAGAACCTGAAGATGATCTCTGTTGAGAGCAGTAAGATAGT
GGGTAAGGTCGGGTCAGCCGCCACAGTGATGGAAGAGGTGAGAAATGCTG
GAGTTAACATTGTATCTCTGTCTCAGCCCGCCTCAGAGACCACAATTCAC
ATAGTAGTCGACTCCGATAACTCCAGTAAGCTGATACCTAGACTCCAGTC
AATAAGAGACATAGATACTGTAGAAGTTCAGGATGTAAGCTCAGTTAGTG
TAGTAGGATGCGGATTGAGGAGGAAGGAAACCTTCATGAAGGTTCTAAAG
CACGCTTCCTCTTTCGAGATCATGGCTATATCCCGCGGACTGAGGAACGT
TAGTGCCACCTTCGTGGTGAGGAAGGATGAAGGTTTTAACCTGGCAAAGG
AGTTACACGGGGTGATAGTGGGATGGACAAGCTGA
</t>
  </si>
  <si>
    <t>MetMK1DRAFT_00028480</t>
  </si>
  <si>
    <t>MDKLRVSLLGSTGMVGQKMVRLLSSHPFIELAKVSASPNKVGKKYKEAVK
WIEEGEIPEAAQDLTVVSTSPEDHRDVDVVLSALPNELAEDVELKLVREG
ITVVSNSSPFRMDPEIPLINPEINWEHLRLLETQRQKRGWKGLMVKNPNC
TAAILSMPLKPLLKYGLNKLVITTLQAVSGAGYNGLPFMSIGNNVIPYIK
GEEDKIPKESGKMLGELQGDKIAYVKLDAVVTATRVPVKVGHMGVVTALF
NSPVNAEEVRKELMNFGAFPQDRNLPTAPKHPIRVLEGEDRPQPEIDVKA
EGGMAVSVGRIRQEGDSIRFVVLGDNLVRGAAGITILTLEVMRELGYI</t>
  </si>
  <si>
    <t xml:space="preserve">ATGGACAAGCTGAGGGTATCCCTCCTGGGCTCAACCGGAATGGTAGGCCA
AAAGATGGTGAGACTCCTCTCGTCTCACCCTTTCATAGAGCTGGCCAAAG
TGAGTGCCTCTCCAAACAAGGTAGGGAAGAAATACAAAGAAGCAGTTAAG
TGGATAGAGGAGGGAGAGATCCCGGAAGCTGCTCAAGACCTCACGGTCGT
GTCGACAAGCCCTGAGGATCACAGGGATGTGGATGTTGTTCTCTCTGCCC
TCCCTAACGAGCTAGCTGAGGATGTGGAACTGAAATTGGTGAGAGAAGGG
ATAACTGTGGTCTCCAACTCCAGTCCATTTAGGATGGACCCTGAGATCCC
TCTAATAAACCCGGAGATTAACTGGGAGCATCTGAGGCTACTGGAGACCC
AAAGACAGAAGAGAGGGTGGAAGGGATTAATGGTGAAGAATCCCAACTGC
ACTGCAGCGATCCTGAGCATGCCTCTTAAGCCTCTCCTAAAATACGGACT
GAATAAGTTAGTTATAACTACTCTTCAAGCGGTGAGTGGTGCGGGCTATA
ACGGTCTTCCCTTCATGTCCATAGGTAACAATGTAATACCATATATTAAG
GGTGAGGAGGATAAGATACCCAAGGAGTCAGGGAAAATGTTGGGAGAACT
TCAAGGAGATAAGATAGCTTACGTTAAACTGGACGCTGTGGTCACCGCAA
CCAGAGTGCCTGTGAAGGTAGGCCACATGGGTGTAGTGACTGCGTTGTTT
AACTCCCCGGTTAATGCAGAAGAGGTCAGAAAGGAATTAATGAACTTCGG
GGCATTTCCACAGGATCGAAACCTCCCCACAGCCCCCAAGCATCCAATTA
GAGTCCTTGAAGGCGAGGATAGACCTCAACCTGAGATTGACGTTAAGGCC
GAGGGAGGAATGGCGGTAAGTGTCGGGCGTATAAGACAGGAGGGTGACTC
CATAAGATTCGTAGTCTTAGGGGATAACCTAGTAAGGGGGGCAGCTGGTA
TAACCATACTCACCCTCGAGGTAATGAGAGAGCTAGGTTACATATGA
</t>
  </si>
  <si>
    <t>MetMK1DRAFT_00031380</t>
  </si>
  <si>
    <t xml:space="preserve">MKAIMVGFGQVGRSLRTLLQGRAKELGVEVEIEAVVTRRGIMIGDGEEFR
KTRDGTAMDALNLIGPDLVIDVSSANYQTGEPSLSLYIEALRRGVHVVTS
NKAPLALKFWEIMDTSRRHGGKLGFQATVMSGVPSVNLIRVMPGLKITRI
RGILNGTTNYILSKMYQGLSYEEALKEAQELGYAESNPEHDVNGFDAAAK
LVILANYGLGSRANINSVHFKGIKELSQERIIALKRQGKKVKLVAEAYGN
SLTVEPREIGPEDPLYNIDGVTNALHISSDVQEITVIGPGAGPLNAAFGV
FSDIVLMSKGLY
</t>
  </si>
  <si>
    <t>ATGAAGGCCATCATGGTTGGTTTTGGGCAAGTGGGGAGAAGCCTGAGGAC
TCTCCTTCAGGGAAGGGCTAAGGAGTTGGGCGTCGAGGTCGAGATAGAGG
CTGTTGTGACTAGGAGGGGGATCATGATAGGCGACGGAGAAGAATTCAGA
AAAACTAGGGACGGAACAGCTATGGACGCCCTCAATTTGATAGGACCTGA
CCTGGTCATAGATGTGAGCTCAGCAAACTATCAGACAGGAGAGCCATCTC
TTTCCCTGTACATCGAGGCCCTCAGGAGAGGAGTTCACGTAGTGACTTCC
AATAAGGCACCTTTGGCCCTTAAGTTCTGGGAAATAATGGATACCTCCAG
AAGGCATGGAGGCAAGTTGGGCTTCCAGGCAACCGTGATGAGTGGCGTGC
CCTCTGTTAACTTAATTAGAGTCATGCCTGGGCTCAAGATAACGAGGATA
AGGGGAATCCTCAACGGTACCACTAACTACATCCTGAGCAAAATGTACCA
GGGGCTCAGTTACGAAGAGGCCCTTAAAGAGGCCCAAGAGCTCGGATACG
CTGAGTCGAATCCAGAGCATGATGTCAACGGCTTCGATGCTGCGGCTAAA
CTGGTCATATTGGCTAACTACGGACTGGGAAGTAGGGCCAACATAAACTC
TGTACATTTTAAGGGAATCAAGGAGTTGTCTCAGGAGAGGATAATTGCTC
TTAAGAGACAGGGCAAAAAGGTGAAACTGGTAGCTGAGGCCTACGGCAAC
TCCCTAACCGTTGAGCCTAGGGAGATAGGGCCAGAAGATCCTCTCTATAA
TATCGACGGGGTAACTAACGCTCTGCACATCAGCTCTGACGTTCAGGAGA
TCACGGTGATAGGTCCTGGGGCAGGTCCACTGAACGCAGCATTCGGGGTC
TTCTCCGATATTGTACTCATGAGTAAGGGACTATACTAA</t>
  </si>
  <si>
    <t>2.7.1.39</t>
  </si>
  <si>
    <t>MetMK1DRAFT_00011870</t>
  </si>
  <si>
    <t xml:space="preserve">MSSVVARAYSSSANLGAGFDILSLAHKAYHDEVEAEIVNNEGRGVLIETS
DGIPKETHRNSAGAAVLSMLEDLGLKVTVRLKVKKGVPFGLGLGSSGASA
SAAVSAVNELLGLGLRREDLVKYAMLGEGAVSGSPHPDNVAASLFGGVVA
VVSTSPIRVAQIPVRVAFNLLLIIPRVKPMEGKTRKARELVPNRVNLSDA
VQNARFISSLILGLESGNRELIRLGLNDEIVEKARTPMYPHYPEVKKVAL
ESDAIGVCVSGAGPSVLVFYDKYTDIMGLKDRADNVCKKNGFACDFIETE
LAGGVQIERIN
</t>
  </si>
  <si>
    <t>ATGTCCTCAGTGGTTGCAAGGGCTTACTCCTCCTCCGCTAACCTAGGGGC
AGGTTTCGATATTCTCTCTTTGGCACATAAAGCGTACCATGATGAAGTGG
AGGCGGAGATAGTTAATAACGAGGGAAGGGGAGTCCTAATAGAGACGTCG
GACGGTATTCCAAAAGAAACCCATAGGAACTCTGCAGGGGCAGCAGTACT
GTCTATGCTCGAGGACCTGGGCCTCAAAGTCACTGTCAGACTTAAGGTTA
AGAAAGGAGTTCCCTTCGGGTTAGGGTTGGGGAGTAGTGGGGCCTCGGCC
TCAGCAGCAGTCAGTGCAGTCAATGAATTGCTAGGGTTGGGTTTGAGAAG
GGAAGACCTAGTCAAATACGCCATGCTAGGAGAGGGAGCAGTGAGCGGTT
CCCCTCATCCCGATAACGTAGCTGCCAGCCTTTTTGGTGGAGTGGTAGCC
GTGGTCTCAACGTCTCCCATTAGGGTGGCTCAGATCCCAGTTAGGGTTGC
CTTCAATCTTCTCCTAATAATTCCGAGGGTGAAGCCCATGGAAGGAAAGA
CCAGGAAGGCCAGAGAGCTCGTTCCCAATAGGGTGAACCTCAGCGATGCC
GTGCAAAATGCTAGATTCATATCATCTCTGATCCTAGGCCTTGAAAGTGG
AAACCGAGAACTCATAAGGTTAGGGCTTAACGACGAGATAGTGGAGAAGG
CAAGGACCCCCATGTATCCCCACTATCCTGAGGTCAAGAAAGTGGCACTG
GAGAGCGACGCCATAGGAGTCTGTGTGAGTGGAGCCGGTCCCTCCGTTCT
GGTCTTCTATGATAAATATACTGACATCATGGGATTGAAGGACAGGGCAG
ACAATGTATGCAAGAAGAACGGTTTCGCTTGTGACTTCATCGAGACTGAG
CTTGCAGGAGGTGTTCAGATTGAGAGAATCAACTAA</t>
  </si>
  <si>
    <t>4.2.3.1</t>
  </si>
  <si>
    <t>Threonine synthase</t>
  </si>
  <si>
    <t>MetMK1DRAFT_00025660</t>
  </si>
  <si>
    <t>MGLHTVRCMRCGKEREGIEARCSRCGGPYKVQVDFPFRRELKENFPYLTK
PISLGEGNTPMIELEGIRYKLDFLNPTGSYKDRGSFALISWLREMEVKGI
SEDSSGNAGASISAYGAAAGMKVRIFVPSTARGTKVKQIEAYGAEVVKIE
GTRDDVSRAAENSGLYYASHVLQPEFRDGIRSLAYEIVRDLSWKTPKEVF
LPTSAGTLLLGVFEGFQHMLKDGVIQEMPTLVAVQTEQVNPVCSSLKGTK
YVPPRAVNSLADALVSTNPFLLKEMVDVLRRHGDCVTVTEEEIMKSWKYL
ASKGILAEYSSAVALAGLKKRGSEMPVVVLTGSGLKTLN</t>
  </si>
  <si>
    <t>ATGGGTTTACATACCGTTAGGTGCATGAGGTGTGGAAAGGAGAGGGAGGG
AATTGAAGCCCGGTGTAGTAGGTGCGGGGGGCCTTACAAGGTACAGGTAG
ACTTTCCGTTTCGCAGGGAATTGAAGGAAAACTTCCCGTATTTAACTAAG
CCCATAAGCCTCGGAGAAGGAAATACGCCAATGATAGAATTGGAGGGGAT
CAGGTATAAGTTGGACTTCCTCAATCCCACTGGATCCTATAAGGATAGGG
GATCCTTTGCCTTGATATCGTGGCTGAGAGAGATGGAAGTAAAGGGGATC
TCGGAAGATTCGTCAGGGAACGCAGGGGCCTCAATTTCAGCTTATGGTGC
TGCGGCTGGGATGAAGGTGAGGATATTTGTACCCTCTACCGCCAGAGGTA
CTAAGGTAAAACAAATAGAGGCATACGGTGCAGAGGTAGTGAAAATAGAG
GGAACCAGGGACGACGTGTCTAGAGCCGCGGAAAACTCTGGACTATATTA
CGCCTCCCACGTACTCCAGCCCGAGTTCAGAGACGGGATAAGAAGTCTCG
CCTACGAGATCGTGAGGGACCTCTCGTGGAAGACACCCAAGGAGGTGTTC
CTGCCCACCTCCGCAGGAACGTTACTTCTCGGAGTCTTCGAGGGATTTCA
GCACATGTTGAAGGATGGAGTGATCCAGGAGATGCCAACTCTAGTTGCTG
TGCAAACAGAGCAGGTTAACCCAGTATGCTCATCCCTCAAGGGGACGAAG
TACGTTCCCCCTAGGGCAGTGAACTCTTTGGCTGACGCTTTAGTCTCCAC
AAATCCCTTCCTACTCAAGGAGATGGTGGACGTTTTGAGAAGGCACGGAG
ATTGTGTCACTGTAACCGAAGAGGAGATTATGAAGTCTTGGAAGTATTTG
GCTTCCAAGGGAATTTTGGCCGAGTACAGTTCTGCGGTAGCACTAGCAGG
TTTGAAGAAAAGGGGCAGTGAGATGCCAGTAGTTGTCCTCACTGGGAGCG
GACTAAAGACTCTGAATTGA</t>
  </si>
  <si>
    <t>MetMK1DRAFT_00028460</t>
  </si>
  <si>
    <t>MDCGFESELDQKLITCPRCGGILEINVVLPRDFSFSKLRGRGVWRYSDAI
AGEYRKIVTINEGGTPLIRSRQGNVYFKFEGANPTGSFKDRGMTVAISSA
VNKGYKIVIAASTGNTAASAAAYSARAGLRIYLVLPKEKVAIGKLAQSIL
YGATILEVDGSFDVGMKAVMKLYREMGTVYPLNSFNPWRLEGQKTLAYEI
AEEIGSPDVVLVPVGNAGNIYAIWKGFKELLESGVISKMPRMIGVQAEGA
SPIARAVINNLDEPTFTDNPETVATAIRIGRPVNWKKAIKAIKESKGTAL
YVSDNEILGAQRELARMEGIGAEPASAASYAGYKRALQAGLVDKDEIAVN
VLTGHALKDPDSMIKSGARRIVVNPDYLGDIILGDLNADS</t>
  </si>
  <si>
    <t xml:space="preserve">ATGGACTGTGGTTTTGAGTCTGAACTAGATCAGAAGTTGATTACGTGTCC
CAGATGTGGAGGGATCCTCGAAATCAACGTTGTACTCCCTCGGGATTTCT
CCTTCTCCAAACTTAGAGGGAGAGGAGTATGGAGGTACTCCGACGCCATA
GCTGGCGAATACAGGAAGATAGTGACCATAAATGAAGGAGGTACTCCGCT
AATAAGGTCGAGACAAGGCAACGTTTACTTTAAGTTTGAGGGGGCTAATC
CTACGGGAAGCTTTAAGGACCGCGGAATGACAGTAGCGATAAGCTCGGCA
GTAAATAAGGGCTATAAGATCGTCATTGCAGCCTCAACCGGTAACACCGC
AGCGTCCGCGGCAGCGTACTCCGCCAGGGCAGGATTAAGAATATACTTAG
TTCTCCCTAAAGAGAAGGTTGCCATAGGAAAGCTGGCCCAATCGATCTTA
TACGGGGCTACTATACTGGAGGTAGACGGTAGTTTCGACGTCGGAATGAA
AGCGGTGATGAAATTGTACAGGGAGATGGGGACAGTATATCCCCTAAATT
CCTTCAACCCGTGGAGGTTGGAGGGACAGAAGACCCTTGCCTATGAGATC
GCAGAAGAAATAGGTAGCCCAGACGTCGTCTTAGTCCCTGTAGGGAACGC
TGGGAACATTTATGCCATCTGGAAGGGATTTAAGGAACTACTCGAGTCAG
GCGTCATATCCAAGATGCCCAGGATGATAGGGGTACAAGCTGAGGGTGCG
TCACCGATAGCTAGGGCTGTAATTAACAATCTGGACGAGCCTACCTTCAC
AGATAACCCAGAAACTGTAGCTACAGCAATAAGAATTGGAAGGCCAGTAA
ATTGGAAGAAGGCAATTAAGGCCATAAAGGAGTCCAAGGGAACCGCACTT
TACGTTAGCGATAACGAGATATTGGGGGCTCAAAGGGAACTCGCGAGAAT
GGAAGGTATAGGAGCAGAGCCTGCCTCTGCCGCTTCCTACGCTGGTTACA
AGAGAGCTCTCCAAGCTGGGCTCGTGGATAAGGACGAGATCGCCGTTAAC
GTCTTGACAGGACATGCCCTGAAGGATCCAGATTCCATGATAAAGTCTGG
GGCAAGGCGTATAGTGGTTAACCCAGACTACTTGGGAGATATAATCCTGG
GTGATCTGAATGCCGATAGTTAA
</t>
  </si>
  <si>
    <t>MetMK1DRAFT_00028310</t>
  </si>
  <si>
    <t xml:space="preserve">MPDFASSLSALTGESTLLYQEIARNVERTKGIKTINFGIGQPDLPTPSRI
REGAKSALDQGYTSYTPALGIDELRSKVAEFLSQRYGDRILKEEVAITPG
AKTALFLGFLLYINPGDEVILFDPSFYSYAEIVKLLGGKPIYVPLRFDET
QGFRFDIEDVSKKITSKTKMIVYNNPHNPTGMNFDRKLTDELYNLSSEKK
ILLLSDEIYDHFVYDSGFKSVLSESGWRDNVFYVNGFSKTFSMTGWRLGI
VVAKKDVINKIGVLASNIYTCPTSFAQRGALHAFETMDEVRSMIETFRRR
RDAMYSEVKKIKDIKVYRSSGAFYMFPDFSEILRKSGLDSKSLAIRLIED
GGVVTIPGEVFPQEVGKRFLRLSFALSEEKIKEGVARMKAVLEKLADEKE
KR
</t>
  </si>
  <si>
    <t>ATGCCCGATTTCGCTTCGTCTCTGTCAGCCCTCACCGGGGAGTCGACACT
TCTATATCAGGAAATAGCTAGAAATGTGGAGAGAACCAAGGGGATCAAGA
CAATAAATTTTGGGATTGGACAGCCTGATCTACCAACTCCATCCAGGATA
AGAGAAGGGGCTAAGTCTGCCCTAGATCAAGGTTACACCTCCTATACTCC
TGCCTTAGGCATAGACGAGCTTAGGTCCAAGGTGGCAGAATTTTTGAGCC
AGAGATACGGCGACAGGATACTTAAGGAAGAGGTCGCCATCACTCCAGGC
GCCAAGACTGCTCTCTTCCTAGGTTTTCTGCTTTATATTAATCCTGGAGA
TGAGGTTATCCTATTTGATCCATCCTTTTACTCATATGCTGAAATAGTGA
AACTACTAGGTGGGAAACCCATATACGTTCCGCTGAGATTTGATGAGACT
CAAGGATTCAGATTCGATATAGAAGACGTCAGCAAGAAGATCACCTCTAA
GACAAAGATGATAGTTTACAATAATCCACATAATCCCACAGGAATGAACT
TCGATCGTAAGTTAACTGATGAGCTGTATAATCTTAGTTCCGAAAAGAAG
ATACTTCTACTCTCCGATGAAATTTATGATCATTTCGTCTATGATTCTGG
TTTCAAAAGTGTACTAAGCGAGTCTGGGTGGAGAGACAACGTGTTCTACG
TGAACGGGTTCAGTAAGACGTTTAGTATGACTGGTTGGAGGCTGGGAATC
GTAGTTGCCAAGAAGGACGTAATTAATAAGATTGGGGTGCTGGCGTCCAA
CATCTACACGTGCCCAACGAGTTTTGCCCAGAGAGGAGCTCTCCACGCCT
TCGAAACCATGGACGAGGTCAGGTCCATGATAGAGACGTTCAGGAGAAGG
AGAGACGCCATGTATTCTGAGGTTAAGAAGATAAAGGATATCAAGGTGTA
TAGATCCTCTGGGGCCTTTTACATGTTTCCGGACTTCTCTGAGATCCTCA
GGAAATCTGGACTGGACTCTAAGTCCCTAGCTATAAGGCTCATAGAGGAC
GGAGGAGTGGTAACGATTCCAGGTGAGGTTTTCCCTCAGGAGGTCGGTAA
GAGATTCCTTAGGCTGAGCTTTGCACTGAGCGAGGAGAAAATAAAAGAGG
GAGTAGCGAGGATGAAAGCTGTACTAGAAAAGCTGGCTGATGAGAAGGAA
AAACGGTGA</t>
  </si>
  <si>
    <t>MetMK1DRAFT_00032720</t>
  </si>
  <si>
    <t>MILFVLRTGSNSSTLREKLKSTSASFRFLNLYGKEVAVAWPDQEVENVKD
ESVEVVVKTKKSYVLAGNEWKKDPTIVKVRDVEIGGNKVVVAAGPCAVEN
EEQTLTVAKAVKKAGASLLRGGAFKPRTSPYSFQGLGEEGLKILRKASEE
TGLPVVSEILDSKDIEEFKRYADMVQIGARNSQNFTLLREVGKLGKPVLL
KRGLGNTVEELLQSAEYILMEGNGSVVLCERGIRTFERSTRFTLDLGGMV
AGKLMSHLPFCADPSHPAGKRELVHSLALASVAAGADMLLIEVHPRPEVA
LSDSEQQLTPDSFHLLMERIRALSHALGRSA</t>
  </si>
  <si>
    <t xml:space="preserve">ATGATTCTGTTCGTCTTGAGGACAGGAAGTAATTCCTCTACCCTAAGGGA
AAAACTGAAGTCCACTTCAGCATCTTTCAGGTTCCTCAACCTGTACGGAA
AGGAAGTGGCAGTAGCCTGGCCTGATCAGGAAGTTGAGAACGTGAAGGAT
GAGTCGGTAGAGGTTGTAGTGAAGACTAAGAAGAGTTACGTCCTGGCAGG
CAACGAGTGGAAGAAGGATCCCACTATAGTGAAGGTCAGGGACGTGGAGA
TAGGTGGAAACAAGGTGGTGGTGGCAGCAGGGCCCTGTGCGGTTGAGAAC
GAGGAGCAGACCTTAACGGTAGCCAAGGCAGTGAAGAAGGCAGGTGCCTC
GCTCCTCAGGGGAGGTGCCTTCAAGCCGAGAACCAGTCCCTATTCCTTCC
AGGGATTGGGGGAGGAGGGACTGAAAATATTGAGGAAGGCAAGCGAGGAG
ACTGGGTTGCCCGTCGTGTCGGAGATCCTGGACTCGAAGGACATAGAGGA
ATTCAAGAGGTACGCCGACATGGTACAGATAGGAGCTAGAAACTCACAGA
ACTTCACTTTGCTCAGGGAGGTGGGAAAGCTGGGAAAACCGGTGTTATTG
AAGAGGGGATTGGGTAATACTGTAGAGGAACTGCTCCAGTCCGCGGAGTA
CATACTCATGGAAGGTAACGGTTCGGTTGTCCTCTGTGAGAGGGGCATAA
GGACGTTTGAGAGGTCAACCAGGTTTACCTTGGATCTGGGAGGGATGGTG
GCCGGTAAACTGATGAGTCATCTTCCCTTCTGTGCAGATCCTAGCCATCC
GGCCGGTAAGAGAGAGCTCGTGCACTCCTTAGCCCTCGCGTCTGTGGCCG
CTGGGGCTGACATGCTTTTGATAGAAGTTCATCCTAGACCTGAAGTTGCG
CTAAGCGATTCAGAACAGCAGCTCACCCCTGACTCCTTCCATCTACTCAT
GGAGAGGATAAGGGCCCTCTCTCACGCCTTGGGTAGGTCTGCATGA
</t>
  </si>
  <si>
    <t>MetMK1DRAFT_00032710</t>
  </si>
  <si>
    <t>MIELRERICCSEVSAKVGRGVLSELSQLQGMKALVHPVSLRPNLSVDLDL
PVKDGERGKDLNNALRIVGKLMDAGFTRGDHLLALGGGTVLDVAGFAASI
YMRGIDLVNIPTTLLGMVDAGIGGKTGVNFGNAKNMIGTFYQPSLILVDT
SFLDSLPKEEVRRGIAEVIKYGVVLDKELYDFLSLNHSSVLEKDDEVMEK
LIGSSIKDKLSVVSEDERETKGIRIVLNFGHTVGHAIEAASKFTIPHGLA
ISVGMVCEAKIAEEMGYAEEGVVEDVLWLLQLFGLPYSIEALGEIPVEDA
LKALGKDKKRRGDTVLMPFPTRIGSWKAVRVPLETLWGFTKQCLGGN</t>
  </si>
  <si>
    <t>ATGATAGAGTTAAGGGAGAGGATATGCTGCTCTGAGGTGTCGGCCAAGGT
CGGAAGGGGAGTCCTCTCCGAGCTGTCTCAACTCCAGGGAATGAAGGCCT
TAGTTCATCCTGTCTCCCTGAGGCCGAACTTGAGCGTGGACCTGGACCTG
CCGGTTAAGGACGGAGAGAGAGGGAAGGACCTGAACAACGCCCTCAGAAT
CGTGGGGAAGTTGATGGACGCCGGGTTCACCAGGGGAGATCACCTGCTTG
CCCTGGGGGGTGGGACTGTCTTGGACGTGGCAGGGTTCGCAGCATCCATA
TACATGAGGGGAATAGATCTGGTCAACATCCCTACCACCCTGCTGGGCAT
GGTAGACGCAGGGATAGGGGGAAAGACCGGAGTAAACTTCGGCAACGCCA
AGAACATGATAGGTACCTTTTATCAGCCTTCCCTGATCTTGGTAGACACT
TCGTTCCTGGACTCTCTGCCCAAGGAGGAGGTGAGGAGGGGGATAGCTGA
GGTGATAAAGTACGGAGTGGTGCTGGACAAGGAACTTTACGACTTCCTCT
CCCTGAATCACTCGTCCGTCCTGGAGAAGGATGATGAGGTTATGGAGAAA
CTCATAGGTTCCTCCATTAAGGATAAGCTCTCTGTAGTCTCAGAGGACGA
GAGGGAGACCAAGGGGATAAGGATAGTCCTGAATTTCGGTCACACTGTGG
GTCACGCCATAGAGGCCGCCTCCAAGTTCACGATACCTCACGGTCTGGCC
ATATCCGTGGGGATGGTCTGTGAGGCTAAGATTGCTGAGGAGATGGGCTA
TGCGGAGGAGGGAGTAGTAGAGGATGTTCTCTGGTTGCTACAACTGTTCG
GACTCCCATACAGTATTGAGGCCTTGGGCGAGATTCCAGTTGAAGATGCC
CTCAAGGCCCTGGGTAAGGATAAGAAGAGGAGGGGTGACACGGTACTCAT
GCCCTTCCCCACTAGGATCGGGAGCTGGAAGGCCGTGAGAGTACCTCTGG
AGACTCTCTGGGGTTTCACGAAGCAATGCCTGGGGGGAAATTAG</t>
  </si>
  <si>
    <t>MetMK1DRAFT_00032660</t>
  </si>
  <si>
    <t>LRPLVVASLPVSGKDDLRLVSEIEADLVELRLDYMKTLDVTPMELANLKE
KVIVTIRDPEEGGIHDVDGSAKAEFLRELASLGVLYDVEARFLHKFQVPY
VGKIVSAHYFTRLPSREEVDNMFRRYREALSVKVAVSPIPGYRELLAYLS
LKDNATIMPMVDNPLERVAFTLLGSKMVYGYVKEPTAKGQLHYSTLVRIL
DFLFNLR</t>
  </si>
  <si>
    <t>TTGAGGCCTCTAGTTGTGGCGTCTCTGCCTGTGTCCGGTAAGGATGACCT
CAGGTTGGTGAGCGAGATAGAGGCAGACCTGGTGGAGTTAAGGCTCGACT
ACATGAAGACTTTGGACGTGACACCTATGGAGCTAGCTAACCTTAAGGAA
AAGGTCATTGTGACCATAAGGGATCCTGAAGAGGGAGGGATACACGACGT
GGACGGTTCAGCGAAGGCGGAGTTCCTGAGGGAATTAGCATCGTTGGGAG
TACTATATGATGTAGAGGCAAGGTTCCTCCATAAGTTTCAGGTACCTTAC
GTTGGAAAGATAGTTTCAGCACATTACTTCACTAGGTTGCCCTCCAGGGA
GGAAGTGGACAACATGTTCAGGAGATATCGTGAAGCCCTCTCCGTGAAGG
TAGCTGTGTCCCCGATTCCAGGTTACAGGGAACTCCTAGCTTATTTGTCC
CTCAAGGACAACGCCACCATAATGCCCATGGTCGATAACCCCTTGGAGAG
AGTGGCCTTCACACTCCTGGGGTCAAAGATGGTCTATGGGTACGTTAAGG
AACCAACGGCAAAGGGACAGCTCCACTACTCCACTCTCGTGAGGATCTTG
GATTTCCTCTTCAACCTAAGATGA</t>
  </si>
  <si>
    <t>Shikimate 5-dehydrogenase</t>
  </si>
  <si>
    <t>MetMK1DRAFT_00032700</t>
  </si>
  <si>
    <t>VDCIEVGSHTKLFGVVGEGISYTLSPVIHNFSFQRLGVNGVYLTFDIPRG
KFTLIFPSLPEIAEGLNVTVPYKEDVIPFLSDLSKDAKKVGAVNTIYRGT
GYNTDYLALRSLVEERIEGGGRAVLFGAGGAAKAAAFALAELGFKVAVIN
RTRKRSEELVRKLREAGYDSEVSESCDESHRVVVNSTPDPTFVPERCIRG
ELAVEFVYKPVETPVVKLALSRGMKVVNGLQILVRQAMESERIWFGKSLN
DEEVVSHLYARQLVR</t>
  </si>
  <si>
    <t>GTGGATTGCATAGAGGTCGGGTCTCACACCAAACTGTTCGGAGTGGTGGG
CGAGGGTATAAGCTACACTCTCTCACCAGTGATCCACAACTTTTCCTTTC
AAAGATTGGGAGTGAACGGAGTTTATTTGACCTTTGATATTCCAAGAGGC
AAGTTCACGTTAATTTTCCCTTCACTTCCGGAGATCGCCGAGGGACTCAA
CGTCACGGTTCCCTATAAGGAGGACGTAATTCCCTTCCTGAGCGACCTCT
CGAAGGACGCCAAGAAGGTGGGGGCTGTGAACACGATATATCGGGGAACC
GGTTACAACACAGATTACCTGGCCCTGAGATCCTTAGTGGAGGAGAGGAT
CGAGGGGGGAGGTAGGGCAGTCCTGTTCGGAGCTGGGGGAGCCGCTAAGG
CAGCAGCCTTCGCCCTCGCGGAGTTGGGATTTAAAGTGGCTGTGATCAAT
AGGACAAGGAAGAGGTCAGAGGAATTGGTGAGAAAACTTAGGGAGGCTGG
GTACGACTCTGAGGTATCGGAGAGTTGCGACGAAAGTCATAGGGTGGTTG
TGAACTCCACCCCAGATCCCACCTTCGTCCCAGAGAGGTGTATCAGAGGT
GAATTGGCGGTGGAGTTCGTGTATAAACCCGTGGAGACGCCCGTAGTGAA
GTTGGCCTTGAGCAGAGGTATGAAAGTTGTTAACGGACTACAGATCCTGG
TGAGACAGGCCATGGAGTCTGAGAGGATCTGGTTCGGGAAGTCCTTAAAC
GACGAGGAAGTGGTGAGTCACCTCTATGCCAGGCAACTCGTTCGGTAA</t>
  </si>
  <si>
    <t>MetMK1DRAFT_00032680</t>
  </si>
  <si>
    <t xml:space="preserve">MEEVHGGMQAYGGVSVVNAVGSWFGSSMAVDLKVEVTVREGRPNIEDPLI
KEILEFFHRRYGVPDLEVEVRSEIPSGSGLKSSSAVSTALIGEISRTYGV
QVDVPKLSAILSLKAGVSYTGALDDAVAAYFGGISFTHNKEFKVIRRDRA
PEDVKVILLARGGRGGVDPNRLRGFPLLFRSIFELAIQGRLWEAMRLNGI
AVAEILGYSKEPVDDALRRGALASGISGNGPSYFAVVKCGEEGPILDSWT
KFGKITVVRPINLEG
</t>
  </si>
  <si>
    <t>ATGGAGGAGGTACATGGAGGAATGCAAGCCTATGGGGGAGTCTCAGTAGT
TAATGCTGTGGGGTCTTGGTTCGGCTCGTCCATGGCTGTGGACCTGAAGG
TCGAGGTCACCGTGAGGGAAGGTAGACCCAACATCGAGGATCCCCTAATT
AAAGAGATCCTCGAGTTCTTCCACAGGAGGTACGGGGTTCCAGACCTAGA
GGTAGAGGTCAGGTCCGAAATACCCTCAGGTAGCGGACTGAAGAGCAGTA
GTGCAGTGTCCACTGCGTTGATAGGGGAGATATCTAGGACGTACGGAGTA
CAAGTTGACGTTCCTAAGCTCTCAGCCATACTCTCCCTTAAGGCAGGGGT
TTCCTATACCGGTGCCTTAGACGACGCAGTGGCCGCTTACTTCGGGGGTA
TCTCCTTCACTCATAATAAGGAGTTTAAGGTCATAAGGAGGGATAGGGCT
CCAGAGGACGTTAAGGTGATATTGCTGGCTAGGGGAGGGAGAGGCGGGGT
TGACCCCAATAGACTCAGGGGTTTCCCCCTCCTGTTCAGGAGTATATTTG
AGCTGGCCATCCAGGGGAGGCTATGGGAGGCCATGAGGCTCAACGGTATC
GCGGTGGCGGAAATATTAGGGTATTCCAAGGAACCGGTGGATGATGCCCT
CAGGAGGGGAGCTCTAGCTTCAGGGATCTCAGGGAACGGACCCTCGTATT
TCGCTGTAGTGAAGTGCGGTGAGGAGGGCCCGATCCTAGACTCCTGGACC
AAGTTCGGTAAGATCACGGTAGTGAGGCCGATCAACCTTGAAGGTTGA</t>
  </si>
  <si>
    <t>5-enolpyruvylshikimate-3-phosphate synthase</t>
  </si>
  <si>
    <t>MetMK1DRAFT_00032670</t>
  </si>
  <si>
    <t>LKVEIDRSVISGRIEAPESKSLAIRYVLLSLLTQVELEGLTPSDDVKAAM
EAVNRLKRGERELYLGGSATTLRMIIPIVAALGIEVKLDGDETLRRRPLE
SIRRALKEVYISSERLPLVVKGKLGEETVIEGWESSQYVSGLIYAYCLKG
EGRIRVIPPVSSRGYIHMTADVIRSVGGEVKIEGTEVWVRCGSLRNFRGK
VPGDYALASFYANAALLTGGRVEITNLYPVPDYVGDHVIVDQLSRIGGKS
SVAEGTWIVEASGTYFPLEVDINDVPDLAPSLAAVMAVSNGRSKLLNVER
LRTKESDRISTIISTLRSFGIDAEYHPGEILVNGGEPRWGEVVCPRDHRI
AMLAGDLALRAGGRVLDAECVNKSNPKYWEDLMKLGGKVTTS</t>
  </si>
  <si>
    <t xml:space="preserve">TTGAAGGTTGAGATAGACAGATCTGTGATATCTGGAAGGATTGAGGCTCC
CGAGTCCAAGAGTCTAGCCATAAGGTACGTCCTCCTATCCCTCCTGACCC
AGGTAGAATTAGAGGGATTAACTCCGTCAGACGACGTTAAGGCTGCAATG
GAAGCTGTAAATCGGCTGAAGAGAGGGGAGAGGGAACTCTACCTAGGAGG
GTCCGCGACGACACTCAGGATGATAATACCCATCGTGGCGGCCCTGGGGA
TTGAAGTTAAGCTGGACGGTGACGAGACCTTGAGGAGGAGGCCCTTGGAG
TCGATAAGGAGGGCATTGAAGGAGGTATACATCTCCTCTGAGAGGCTCCC
GCTCGTGGTGAAGGGTAAGTTAGGAGAGGAGACGGTTATAGAGGGTTGGG
AGAGCAGTCAGTACGTATCTGGGCTGATATACGCCTACTGTCTAAAGGGT
GAGGGAAGGATAAGGGTTATTCCCCCCGTGTCTTCCAGGGGTTATATTCA
CATGACGGCAGACGTTATCAGATCTGTGGGAGGAGAGGTCAAGATAGAAG
GTACGGAAGTTTGGGTTAGGTGTGGTTCACTGAGGAACTTCAGAGGGAAG
GTACCTGGCGATTACGCGTTAGCGTCGTTCTACGCCAATGCCGCCCTACT
CACGGGAGGGAGGGTCGAGATCACCAACCTCTACCCAGTCCCAGATTACG
TGGGTGATCATGTGATAGTGGACCAGCTATCCAGGATCGGAGGAAAAAGT
TCTGTGGCGGAGGGAACGTGGATTGTGGAGGCTTCAGGAACTTACTTCCC
CCTAGAGGTGGACATAAACGACGTACCTGACCTTGCCCCATCGTTAGCTG
CAGTCATGGCAGTGAGCAATGGGAGGTCGAAGCTATTAAACGTTGAGAGG
CTGAGAACCAAAGAGAGCGACAGGATATCTACCATCATCTCCACCCTGAG
GAGTTTCGGCATAGATGCTGAGTATCACCCTGGAGAGATCTTGGTAAACG
GAGGGGAACCCAGATGGGGAGAGGTCGTCTGTCCAAGGGATCATAGGATA
GCCATGTTGGCTGGGGATCTTGCCCTTAGGGCAGGAGGAAGGGTTCTAGA
CGCAGAGTGTGTGAACAAAAGCAACCCGAAATATTGGGAGGACCTCATGA
AATTGGGAGGCAAGGTGACTACGTCTTGA
</t>
  </si>
  <si>
    <t>MetMK1DRAFT_00032690</t>
  </si>
  <si>
    <t>MPGNSFGKALVITTFGESHGPAVGVVVDGVPAGLRLSKEDIEFELSFRKP
GRLYVSGRRESDSPEIISGVFEGRTTGAPLTVLVRNVDVISSLYEEVRFK
PRPGHADLPYIMRYGYENWDYRGGGRSSARETVGRVAASVIAKKLLMLTD
TWVAGHLKSLGPVTSDTSDFRAILCSKYSPVRASSPSVESKYQELVKQAM
VEGDSYGGIAEVVVKNPPPGLGEPAFDKIKADLAKALLSIPAVTGFEYGL
GFQAARMKGSEANDSIVRRGDRYGWKENKSGGILGGLTTGEDIIVRCAFK
PTSSIRKPQDTVDLRTGEPAQISVLGRHDPAVAIRGVSVAEAMVSLVVAD
HAIRSGVIPPVKLDQRESELIEERWRRYMEECKPMGESQ</t>
  </si>
  <si>
    <t xml:space="preserve">ATGCCAGGCAACTCGTTCGGTAAAGCCTTGGTCATTACTACGTTCGGAGA
GAGTCACGGTCCTGCCGTAGGGGTAGTAGTGGATGGAGTGCCCGCTGGAT
TGAGGCTGAGTAAGGAGGACATAGAGTTCGAGCTCTCCTTCAGGAAACCA
GGTAGGCTATACGTTTCTGGCAGGAGGGAGAGTGACTCCCCCGAGATAAT
TAGCGGCGTATTCGAGGGAAGGACTACTGGTGCACCTTTGACTGTCCTGG
TACGGAACGTTGACGTTATATCCTCGCTCTATGAGGAGGTGAGGTTCAAA
CCCCGGCCCGGTCACGCTGATCTGCCCTACATAATGAGGTACGGTTATGA
GAACTGGGACTATAGGGGAGGGGGAAGGTCCAGTGCCAGGGAAACTGTGG
GGAGGGTGGCAGCATCTGTCATAGCCAAGAAGCTGCTAATGCTAACGGAC
ACGTGGGTGGCTGGACATCTCAAGAGTTTGGGACCAGTTACCTCTGATAC
GTCAGACTTCAGGGCTATACTCTGCTCCAAGTATAGTCCTGTCAGGGCCT
CCAGTCCCTCAGTGGAGTCCAAGTACCAGGAGTTGGTTAAACAGGCCATG
GTTGAGGGAGACAGTTACGGAGGTATCGCGGAGGTAGTTGTGAAGAATCC
CCCTCCTGGACTGGGGGAGCCAGCGTTCGATAAGATCAAGGCCGACCTCG
CTAAGGCGCTCCTATCGATCCCAGCAGTCACGGGTTTCGAGTATGGCCTC
GGCTTCCAAGCAGCCAGAATGAAGGGTAGTGAGGCTAACGACAGTATAGT
TAGGAGGGGGGATAGATACGGGTGGAAGGAGAATAAGTCTGGAGGAATAT
TGGGTGGACTCACCACTGGGGAGGACATAATCGTCAGATGCGCCTTCAAA
CCCACCAGCTCCATAAGAAAACCCCAGGATACCGTCGACCTCAGGACTGG
GGAACCTGCACAGATCTCCGTGCTTGGCAGACATGACCCTGCAGTGGCCA
TAAGGGGAGTGTCTGTGGCTGAAGCTATGGTCTCCCTTGTGGTGGCAGAT
CACGCCATCAGGTCCGGGGTGATCCCCCCCGTAAAGTTGGATCAGAGGGA
ATCGGAACTGATCGAGGAGAGATGGAGGAGGTACATGGAGGAATGCAAGC
CTATGGGGGAGTCTCAGTAG
</t>
  </si>
  <si>
    <t>MetMK1DRAFT_00028330</t>
  </si>
  <si>
    <t>MDITLIIDNYDSFVYNIAQIIGELGSYPLVVRNDEISVKGVERLSPDRIV
ISPGPGSPEKTEDVGIVPELIRTLGKRIPVLGVCLGHQAIGYVFGARIRR
AKVIYHGKLSVIKVRESPLYIGLPSEFKATRYHSLVVDEVQDPLVVDAIS
KEDNEVMGLHHKEFRIYGVQFHPESVGTTVGQKIFYNFLNRV</t>
  </si>
  <si>
    <t>ATGGATATCACGCTAATAATAGATAATTATGACAGTTTCGTCTATAACAT
AGCGCAGATAATAGGGGAGCTCGGGAGCTACCCTCTGGTCGTGAGAAACG
ACGAGATCTCGGTTAAGGGTGTAGAAAGACTCTCACCCGATAGAATAGTA
ATATCGCCAGGTCCTGGATCCCCAGAGAAGACAGAAGACGTCGGAATAGT
CCCTGAGCTCATAAGGACTCTAGGGAAGAGAATTCCAGTGCTAGGGGTAT
GTCTTGGCCATCAGGCCATAGGATACGTGTTCGGAGCAAGAATTAGGAGG
GCTAAGGTAATATATCATGGAAAACTAAGCGTCATAAAGGTTCGAGAGTC
TCCCCTTTATATAGGTTTACCCTCAGAGTTTAAGGCTACCAGATATCACA
GCCTAGTGGTTGATGAAGTTCAGGACCCTCTAGTCGTGGACGCAATTTCC
AAGGAGGACAACGAGGTCATGGGGCTTCACCACAAGGAGTTCAGGATATA
TGGAGTCCAATTTCACCCAGAGAGCGTTGGAACGACTGTGGGACAAAAGA
TATTTTATAACTTCCTTAATAGGGTCTAA</t>
  </si>
  <si>
    <t>Anthranilate/para-aminobenzoate synthases component I</t>
  </si>
  <si>
    <t>MetMK1DRAFT_00028340</t>
  </si>
  <si>
    <t xml:space="preserve">MKTYPLTAFAQPYEVFQCIERNQEVAALMESVEGAQANARYSIIAWGAER
KIEAYRSDDLESLITSSVSGLSEGELKFTGGLLGYISYDAVRRWENIKDI
KPMAERWPDAELFLPENIIVYDHAQGKVYVDGDLPLVVGCGEPNELKVRL
YDESLSKPEFEKAVNEVLEYIRSGYAFQVVLSRFYRFSFEGDLMKLYRTL
RRINPSPYMFYIKFGERKLIGSSPELLFSVTKGLAETFPIAGTRPRGTTK
EEDFELEQELLNSEKEMAEHLMLVDLARNDIGKVCVPGTVKVPEFAYVEK
YSHVQHIVSKVVGTLKKEKTPLDVLRATFPAGTVSGAPKPMAMNIIETLE
PFKRGPYAGAVGFISNTGAEFAITIRSAFASGDLLRIQAGAGIVYDSVPE
MEFWETEHKMRALKVSLGV
</t>
  </si>
  <si>
    <t>ATGAAGACCTATCCTCTAACCGCATTTGCCCAACCTTATGAGGTCTTCCA
GTGCATAGAGAGGAACCAAGAAGTAGCTGCCTTAATGGAAAGTGTAGAGG
GGGCTCAGGCCAACGCTAGATACAGCATCATAGCTTGGGGTGCAGAGAGG
AAGATAGAGGCATACAGGAGTGACGACCTTGAGTCACTCATCACGAGCTC
AGTCAGTGGCCTATCTGAAGGAGAGCTGAAGTTCACGGGCGGTCTACTGG
GTTACATATCATACGATGCAGTAAGGAGATGGGAAAACATAAAGGACATC
AAACCTATGGCAGAACGTTGGCCAGACGCCGAGTTATTCCTACCAGAGAA
CATTATAGTCTATGATCATGCACAAGGTAAGGTATATGTGGATGGGGATC
TTCCGCTAGTGGTCGGTTGCGGAGAGCCCAACGAGCTTAAGGTGAGACTT
TATGACGAATCCCTAAGTAAACCTGAGTTCGAGAAGGCAGTGAATGAGGT
TTTAGAGTATATAAGATCAGGTTACGCCTTTCAGGTTGTCCTTTCGAGGT
TCTACAGGTTCTCCTTTGAAGGCGATCTAATGAAGCTATACAGAACATTA
AGGAGGATAAATCCTTCACCATACATGTTTTACATCAAATTTGGAGAGAG
GAAATTGATAGGGTCAAGCCCAGAACTCCTCTTCTCCGTCACTAAGGGCC
TCGCGGAGACCTTCCCTATAGCAGGTACTAGACCTAGAGGTACCACGAAG
GAGGAGGACTTCGAATTGGAGCAAGAACTCCTCAACTCCGAGAAGGAGAT
GGCGGAACATCTGATGTTAGTAGATCTAGCAAGGAACGATATAGGGAAAG
TGTGTGTCCCAGGTACCGTCAAGGTTCCAGAGTTCGCCTATGTCGAGAAA
TACAGCCATGTACAACATATTGTCAGCAAGGTAGTTGGGACACTAAAGAA
GGAGAAGACCCCTTTGGACGTTCTAAGAGCTACGTTCCCAGCCGGAACGG
TGAGCGGAGCCCCTAAGCCTATGGCTATGAACATCATAGAGACACTCGAG
CCCTTTAAGAGGGGGCCGTATGCTGGGGCGGTAGGGTTCATTTCTAACAC
TGGTGCTGAGTTTGCTATAACCATAAGGTCCGCATTCGCTAGCGGTGACC
TCCTAAGAATTCAGGCAGGAGCTGGAATAGTATACGATTCCGTTCCAGAG
ATGGAGTTCTGGGAGACGGAGCATAAGATGAGGGCACTTAAGGTGTCCCT
GGGGGTATGA</t>
  </si>
  <si>
    <t>MetMK1DRAFT_00028360</t>
  </si>
  <si>
    <t xml:space="preserve">MDHKTLLSRLVEGKSMSMDEAMGLADLIMQGNLPEAVVGGLLVALRMKGE
TPEEIAGFAASMRQHSLKVRLGDALDTAGTGGDGLGTLNVSTAVAILVSQ
VYPVAKHGNRAASSKSGSADFLEALGYNIEVPPQRAEVLFKNHGFVFLFA
QQYHPSMRNVASTRKALGIRTIFNILGPLTNPAGVKRQLLGVFSRDFMLR
IAMASTLLGYEKLVLVHGEPGLDEISPSGRTFVVEVRGSRLEEYVIDSQD
LLRRPIDIVRLQVNSAEESAIRVLRASVGKDKEAEEFIKLNSSMVLYTAG
KVKDLKDGYELSAQLLEGVPKKIQEIVADNGDPLKYKSLVARALGQS
</t>
  </si>
  <si>
    <t xml:space="preserve">ATGGATCATAAGACTCTGCTCTCAAGATTGGTTGAAGGGAAATCGATGTC
AATGGATGAGGCAATGGGACTAGCAGATTTAATAATGCAGGGCAATCTGC
CAGAGGCTGTGGTTGGAGGATTACTTGTAGCCCTCAGGATGAAGGGAGAA
ACACCGGAGGAGATAGCCGGATTTGCTGCCTCCATGAGGCAACATTCCCT
GAAAGTACGATTGGGGGACGCTCTGGACACTGCGGGTACCGGAGGAGATG
GTCTTGGAACCCTAAATGTCAGTACTGCAGTGGCCATCCTAGTGAGTCAG
GTTTACCCTGTGGCCAAGCACGGAAATAGGGCTGCCAGCAGTAAGAGCGG
AAGTGCTGACTTCTTGGAGGCCTTGGGATATAATATAGAGGTTCCGCCCC
AGAGGGCTGAAGTACTTTTCAAGAATCACGGATTCGTGTTCCTCTTCGCT
CAGCAGTATCATCCATCTATGAGGAACGTTGCCTCAACAAGGAAAGCCTT
GGGAATAAGGACCATTTTCAACATTTTAGGACCCCTAACCAATCCAGCAG
GGGTGAAAAGGCAGTTATTAGGGGTCTTCTCAAGGGACTTCATGCTAAGG
ATAGCCATGGCTTCAACCTTACTAGGTTACGAAAAGCTAGTTTTGGTTCA
CGGGGAGCCAGGTTTAGATGAGATCAGTCCATCAGGAAGGACCTTTGTCG
TGGAGGTTAGGGGTTCAAGATTAGAAGAATATGTTATCGACTCTCAGGAT
CTCCTTAGACGTCCTATAGACATAGTGAGACTTCAGGTCAATAGTGCAGA
AGAATCTGCGATTAGGGTCTTGAGAGCTAGTGTGGGTAAGGATAAGGAAG
CCGAGGAGTTCATCAAACTCAATTCCTCCATGGTTCTCTATACCGCTGGA
AAAGTTAAGGACTTGAAGGACGGTTATGAACTCTCGGCTCAACTCCTGGA
AGGAGTTCCAAAAAAGATCCAAGAGATAGTAGCCGATAACGGAGATCCCC
TAAAATATAAGTCCCTGGTGGCGAGGGCTCTTGGTCAAAGTTAA
</t>
  </si>
  <si>
    <t>MetMK1DRAFT_00028350</t>
  </si>
  <si>
    <t>LVKVKICGIATREDAIKLDKLGVDYLGFLLDPVSPRFVKPEFLGLLQGRV
SRPKVSVMVNRGPKDILSQSGKLFTDIFQFHRILSNEELDLIPSLPRKSI
LYVPASRRYRRYLEEALKVSDMILLDAERKGYPLDMSFVREVLAEYKGIG
VGGGINLTNLREFVELDPGWIDVSRGVEDFPGKKNIELVRKLLKEVGG</t>
  </si>
  <si>
    <t>TTGGTCAAAGTTAAGATTTGCGGAATAGCTACCCGAGAGGACGCTATTAA
GCTGGACAAGTTGGGAGTGGACTACCTAGGATTTCTGCTGGATCCTGTGA
GTCCTAGGTTCGTCAAGCCAGAGTTTCTAGGATTGTTACAAGGAAGAGTC
AGTAGACCTAAGGTTTCCGTGATGGTCAATAGGGGACCCAAAGATATTCT
CTCTCAATCTGGCAAGCTGTTCACAGATATATTTCAGTTCCACAGAATCC
TCTCCAATGAGGAACTGGATCTGATCCCTAGCCTCCCCAGGAAGTCGATA
CTTTACGTCCCTGCCTCACGGAGGTATAGGAGATATCTTGAGGAGGCACT
AAAGGTATCTGACATGATACTCTTGGATGCAGAGAGAAAGGGATATCCTT
TGGACATGTCTTTCGTCAGGGAGGTATTGGCTGAGTATAAGGGAATAGGG
GTAGGAGGGGGGATAAACCTCACTAACTTGAGGGAGTTCGTGGAACTTGA
CCCAGGCTGGATAGACGTATCTAGGGGAGTAGAGGACTTTCCAGGCAAGA
AGAACATTGAGCTCGTGAGAAAACTCCTCAAGGAGGTAGGCGGATGA</t>
  </si>
  <si>
    <t>MetMK1DRAFT_00028320</t>
  </si>
  <si>
    <t xml:space="preserve">MPRYLSGWLNDVVKNAFKRGYISKTRERPIHDFVQRVIEVKGSGRTPVIA
EYKRRSPSGLNVEADPIAYSKLMERNGAAALSVITENTIFSGSYEYLEII
ARSVKIPVLMKDFVVTEAQVDTGFNLGADMVLLIVRILTERELEGLIEYV
RSYRMEPLVEVHDENELEMALRCGAKVIGINSRDLLTLKVEKEKVRTILP
LIPSEVLKVAESGIQSTEEIRELKRAGADAFLIGTSLMKEPDKIKDFVNA
</t>
  </si>
  <si>
    <t xml:space="preserve">ATGCCGAGATACCTTTCAGGTTGGCTCAATGACGTTGTCAAGAACGCGTT
CAAGAGAGGCTACATCTCCAAGACTAGGGAGAGGCCAATTCACGATTTTG
TTCAAAGGGTGATCGAAGTCAAGGGGTCTGGAAGAACCCCAGTTATAGCC
GAATATAAGAGGAGATCCCCATCCGGGCTTAACGTTGAAGCGGATCCAAT
AGCTTACTCTAAGCTCATGGAGAGAAATGGAGCTGCCGCGTTGAGCGTGA
TCACCGAGAACACGATATTCTCTGGATCTTACGAGTACCTAGAGATAATA
GCTAGATCAGTCAAAATACCAGTTCTCATGAAGGACTTTGTGGTCACAGA
GGCCCAAGTGGATACTGGTTTCAATTTAGGAGCGGATATGGTTCTACTAA
TAGTGAGAATATTGACGGAGAGGGAGCTAGAGGGACTAATAGAGTACGTC
AGATCCTACAGAATGGAACCACTGGTGGAAGTGCACGACGAAAATGAGCT
GGAGATGGCCTTACGTTGTGGAGCAAAGGTAATAGGGATAAACTCGAGGG
ACCTATTGACACTGAAAGTTGAAAAAGAAAAGGTCAGGACAATCCTACCT
CTCATTCCGTCTGAGGTTTTAAAGGTGGCAGAGAGCGGTATTCAGTCCAC
GGAGGAGATACGGGAACTAAAGAGAGCGGGAGCCGATGCCTTCCTTATAG
GAACATCGCTCATGAAGGAACCAGATAAAATTAAAGATTTCGTTAACGCC
TAA
</t>
  </si>
  <si>
    <t xml:space="preserve">phe_tyr_trp_R02722                 </t>
  </si>
  <si>
    <t xml:space="preserve">1 Indoleglycerol-phosphate + 1 L-Serine = 1 Glyceraldehyde3-phosphate + 1 H2O + 1 L-Tryptophan </t>
  </si>
  <si>
    <t>MetMK1DRAFT_00009830</t>
  </si>
  <si>
    <t>MVLRYDLHQDEIPKEWYNILPDLPEPLPPPLDETGKSFEVLKKVLPSEVL
RLEFSNDRYVKVPEEVVERYLQVGRPTPLIRARRLEDKLGNRVRIFMKME
SHTYTGSHKINSALAHVYYAKKDGVNFVTTETGAGQWGSSVSLASALFGL
KAYVFMVRASYFAKPYRRYMMQMYGAEVHPSPSDLTEFGRKLLRENPQHS
GSLGIAISEAVEYAAEKGGKYVVGSVVNSDIMFKTIAGLEAKKQMEMTGY
DPDFVIGVVGGGSNFAALAYPFLGEELRKGERKRRYIAAGSSEVPKMTKG
EYKYDYPDTAKILPKLKMYSIGSDFVPPPVYAGGLRYHGVAPTLSLLMSK
GIVEARDYSQEESFRWAKMFSEIEGWIPAPETSHALPILKEIADEARQKN
VTYTVLLSFSGHGLLDLANFADVLGFK</t>
  </si>
  <si>
    <t>ATGGTTCTAAGATACGACCTTCACCAGGACGAGATCCCGAAGGAATGGTA
CAACATCCTACCAGACCTTCCAGAACCCTTGCCTCCACCATTGGACGAGA
CCGGGAAGTCCTTCGAGGTACTCAAGAAAGTACTACCCTCAGAGGTTCTG
AGGTTAGAGTTCTCAAATGATCGATATGTGAAGGTGCCCGAAGAGGTCGT
GGAAAGGTATTTGCAGGTCGGCAGACCCACTCCCCTAATAAGGGCTAGGA
GGCTGGAGGACAAGCTGGGGAACAGGGTCAGGATATTCATGAAGATGGAG
AGTCACACCTACACTGGATCGCACAAGATAAACAGTGCCCTGGCCCACGT
GTACTACGCCAAGAAGGACGGCGTAAACTTCGTGACCACCGAGACCGGGG
CGGGACAGTGGGGTTCCTCCGTCTCCCTAGCATCAGCCCTGTTCGGACTG
AAGGCCTACGTCTTCATGGTCAGGGCTAGCTACTTCGCCAAGCCCTACAG
GAGGTACATGATGCAGATGTACGGGGCTGAGGTCCATCCCTCACCCTCAG
ACCTCACGGAGTTCGGGAGGAAACTCCTGAGGGAGAACCCACAGCACAGC
GGTTCTCTGGGGATAGCCATAAGTGAGGCTGTCGAGTACGCCGCGGAAAA
GGGAGGGAAATACGTGGTTGGAAGTGTAGTGAACTCAGACATTATGTTCA
AAACCATAGCTGGACTCGAGGCCAAGAAACAGATGGAGATGACCGGTTAC
GACCCAGACTTCGTGATTGGAGTTGTGGGAGGAGGCTCCAACTTCGCAGC
CCTGGCCTATCCGTTCCTGGGAGAGGAGCTGAGGAAGGGTGAGAGGAAGA
GGAGGTACATAGCTGCAGGTTCCTCGGAGGTACCCAAGATGACCAAGGGG
GAATATAAGTACGATTACCCTGACACTGCGAAGATCCTACCTAAACTCAA
GATGTACAGCATAGGCTCGGACTTCGTCCCCCCACCCGTCTACGCTGGAG
GCCTCAGGTACCACGGAGTTGCCCCGACCCTATCCCTGCTCATGTCCAAG
GGCATAGTGGAGGCCAGGGATTACTCACAGGAAGAATCCTTCCGATGGGC
CAAAATGTTCTCCGAGATAGAGGGTTGGATACCGGCACCGGAGACCAGCC
ATGCACTCCCTATCCTCAAGGAGATCGCGGACGAGGCAAGGCAGAAGAAC
GTGACCTACACCGTGCTCCTGAGTTTCTCAGGTCACGGTCTCCTGGACCT
GGCAAACTTCGCAGACGTGCTGGGTTTCAAGTGA</t>
  </si>
  <si>
    <t>MetMK1DRAFT_00028370</t>
  </si>
  <si>
    <t xml:space="preserve">MLVSYLTLGYPNREQFLTLLKGLVDAGSDVLEIGPPPKYAKYDGPVIRRS
FKQVSSQGYDMWALLREARDAVSVPIVILTYLEEWIPTLEDFLIKLKDIG
INGVLFPDLLIDFIDEYEEYVEAVRTHGLKSVIFTSPSVPDPLIQRASKL
SDMFLYYGVRPTTGIAIPITVESLITRVRTLVENKLVVGFGLSDVEDMRR
ALKAGADGVAIGTAYIEEIERGGVKSAIALARKFRGVLDGS
</t>
  </si>
  <si>
    <t>ATGCTGGTCTCCTACCTTACATTGGGATATCCCAACAGGGAACAGTTCTT
GACCTTATTGAAGGGTCTTGTAGATGCTGGATCTGATGTGTTGGAGATAG
GCCCACCGCCGAAATACGCCAAGTATGACGGGCCAGTTATAAGGAGGAGC
TTCAAGCAGGTCTCATCTCAGGGATATGACATGTGGGCTCTACTTAGAGA
GGCCAGGGACGCTGTGAGTGTGCCTATAGTTATATTGACGTATCTGGAGG
AGTGGATCCCCACTCTCGAAGATTTTCTGATCAAACTCAAGGATATAGGA
ATAAATGGGGTACTGTTCCCAGATCTGTTGATAGATTTCATCGATGAGTA
TGAGGAATATGTAGAGGCTGTGAGGACTCATGGGCTGAAGAGCGTTATAT
TTACCTCTCCTTCGGTTCCAGATCCCCTAATACAGAGGGCGTCGAAGTTA
TCAGACATGTTTCTCTATTACGGTGTACGTCCCACAACCGGGATTGCAAT
ACCCATAACAGTAGAGTCGTTGATAACTAGAGTAAGGACATTAGTGGAAA
ATAAACTAGTGGTAGGTTTTGGGCTATCTGACGTGGAGGACATGAGAAGG
GCACTAAAGGCCGGGGCCGACGGGGTAGCTATAGGAACCGCTTACATCGA
GGAGATAGAGAGGGGAGGGGTGAAATCAGCTATAGCTCTGGCAAGGAAAT
TCAGAGGTGTATTAGATGGATCATAA</t>
  </si>
  <si>
    <t>MetMK1DRAFT_00028380</t>
  </si>
  <si>
    <t xml:space="preserve">MEFQEDLVPKYWYNIIPDLPKPLPPPRDPPDSEFSRIELLKRIMPKEVLR
QQFTVERFVSIPEKVREAYINIGRPTPLLRARRLEEMLRTPARIYFKFEG
ATPTGSHKINTAIPQAYFSMEEGVNHLVTETGAGQWGTAVALASRMYGLE
SSIFMVRVSYEQKPQRRTIMQLYGAKVYSSPTSLTEYGKKLTSQNPDHPG
SLGIAMSEAIEYAMTNGYKYLVGSVLDVVVLHQSVIGLETINQLRNLDEE
PDVLIGCVGGGSNFGGFVFPFIGAQKGTKYIAVGSFEVPKFSRGTYNYDF
PDSAGLLPLIKMITLGKDYVPPPIYSGGLRYHGAAPSLSMLIKEGIVKWR
EYNEREIFEAAQTFLQAQGIVPAPESSHAIKAVIDEAREARVKNEKKVIV
FNLSGHGLLDLPNYESMMKRMS
</t>
  </si>
  <si>
    <t xml:space="preserve">ATGGAGTTTCAGGAGGATTTAGTACCGAAGTATTGGTATAACATAATACC
CGACCTACCCAAGCCTTTACCCCCACCTCGAGATCCCCCAGATTCCGAGT
TCTCCAGAATAGAACTCCTAAAGAGAATAATGCCCAAGGAGGTGCTCAGG
CAACAATTCACGGTGGAGAGGTTCGTCAGTATACCTGAGAAAGTGAGGGA
GGCGTACATTAACATAGGGAGGCCCACCCCTCTCTTGAGGGCCAGAAGAC
TAGAGGAAATGTTACGTACCCCTGCTAGGATCTACTTCAAGTTCGAGGGA
GCAACGCCCACTGGCTCTCACAAGATTAACACGGCAATCCCGCAGGCTTA
TTTCTCGATGGAGGAAGGGGTCAATCATCTGGTCACTGAGACTGGTGCCG
GACAATGGGGAACCGCAGTGGCGTTAGCCTCAAGGATGTACGGCCTGGAG
TCCTCCATATTCATGGTGAGGGTAAGCTATGAACAAAAACCCCAGAGGAG
AACGATTATGCAACTCTACGGTGCTAAGGTGTACTCCAGCCCCACTTCCT
TGACTGAGTATGGGAAAAAGCTCACAAGTCAAAACCCTGACCATCCGGGT
TCACTTGGAATAGCCATGAGCGAAGCCATTGAGTACGCCATGACCAACGG
TTATAAGTATCTCGTGGGGAGCGTCTTGGACGTAGTTGTTCTTCATCAGA
GCGTAATAGGACTTGAGACCATTAACCAGCTGAGGAATCTTGATGAGGAA
CCTGATGTCCTGATAGGATGTGTAGGAGGGGGGAGCAACTTCGGAGGTTT
CGTCTTCCCATTTATAGGGGCTCAAAAGGGCACAAAATACATTGCTGTAG
GTTCCTTCGAGGTGCCTAAGTTTAGTAGAGGGACATATAATTACGACTTC
CCTGACAGCGCAGGCTTACTCCCACTAATAAAGATGATCACATTGGGAAA
GGATTATGTTCCACCTCCCATCTATTCTGGCGGTCTCAGATACCACGGGG
CCGCTCCCTCATTGAGTATGCTAATAAAAGAGGGTATAGTTAAATGGAGA
GAATACAATGAGAGGGAGATATTTGAGGCAGCACAGACTTTCCTCCAGGC
CCAAGGTATAGTACCTGCGCCAGAGTCCTCCCACGCCATCAAGGCTGTGA
TCGATGAGGCTCGAGAGGCCAGAGTAAAGAACGAGAAAAAGGTGATAGTG
TTTAATCTTAGTGGCCACGGTCTACTGGATCTTCCCAACTATGAATCTAT
GATGAAGAGGATGAGCTGA
</t>
  </si>
  <si>
    <t>chorismate mutase, archaeal type</t>
  </si>
  <si>
    <t>MetMK1DRAFT_00032730</t>
  </si>
  <si>
    <t xml:space="preserve">VDSPRGSPIPGEVRDMAELERLRREIDEVDEELFRLFFRRFQLVEEIGKI
KKQNGLTLTDERRESEVRDRWRSLAKKYGIPEVLADNLLNTLFSVSKMRE
LNPSSKRRITLVGYGGMARSLASLFRLVRHEVVVTGRNDSKAKSLAQEFN
LAHMPMSQAFQWGELIILALPPEGVKSDSLERTLPLAKGRVVMDILSSKA
SLFAGLEELSARHGFRYVSIHPLFGPYLYPVGERIAIIPSSTSGDVEEVV
TFWRESGLVPVLTSLDEHEKAMALVQVLPHFFLMGLNAGLDSVAKELNVD
YSRFHTTNFRELHKILKRIKDLEGVIMEIQSYNPYAGEARRIGVRELYNL
FSRLEGDKNDSVRLEDRK
</t>
  </si>
  <si>
    <t xml:space="preserve">GTGGACTCACCCCGCGGGAGTCCTATCCCTGGAGAGGTCAGAGACATGGC
TGAGTTGGAAAGATTGAGGAGAGAGATAGATGAGGTAGACGAGGAGCTGT
TCAGGCTGTTCTTCAGGAGGTTTCAGTTGGTGGAGGAAATAGGAAAGATA
AAGAAGCAGAACGGACTCACTCTCACCGATGAGAGGAGAGAGTCTGAGGT
TAGGGATAGGTGGAGATCCCTGGCCAAGAAGTACGGTATACCTGAAGTCC
TCGCAGATAACCTGTTGAACACATTGTTCTCGGTATCCAAGATGCGTGAA
CTTAACCCCTCGAGCAAGAGGAGGATAACCCTAGTGGGCTATGGAGGAAT
GGCTAGGTCTCTGGCCTCCCTCTTCAGGTTGGTTCGGCACGAGGTGGTGG
TAACAGGGAGGAACGACAGTAAGGCCAAGTCGCTAGCCCAGGAATTCAAC
CTAGCTCACATGCCCATGTCTCAGGCGTTCCAGTGGGGTGAACTCATCAT
ACTTGCCCTCCCTCCAGAGGGAGTCAAGTCGGACAGTCTGGAGAGGACTC
TCCCCCTGGCCAAGGGGAGGGTAGTGATGGACATCCTCTCCTCCAAGGCC
TCACTCTTCGCTGGCCTAGAGGAACTCTCGGCCAGACACGGGTTCAGGTA
CGTTTCCATCCACCCCCTCTTTGGACCTTACCTCTATCCTGTGGGCGAGA
GGATTGCCATAATACCTTCGTCAACCTCTGGTGACGTGGAGGAAGTAGTC
ACGTTCTGGAGGGAATCGGGGCTCGTACCAGTGCTGACCAGTTTAGATGA
GCACGAGAAGGCCATGGCACTGGTACAGGTGTTACCACACTTCTTCTTGA
TGGGACTGAACGCCGGTCTAGATTCCGTCGCGAAGGAGCTGAACGTTGAT
TACTCACGCTTTCACACTACCAACTTCAGGGAGCTCCATAAGATACTCAA
GAGAATAAAGGACTTAGAGGGTGTGATCATGGAGATTCAAAGTTACAACC
CTTACGCCGGTGAGGCGAGGAGGATAGGCGTGAGAGAGTTATATAACCTA
TTCTCTAGATTGGAGGGTGATAAGAATGATTCTGTTCGTCTTGAGGACAG
GAAGTAA
</t>
  </si>
  <si>
    <t>MetMK1DRAFT_00022810</t>
  </si>
  <si>
    <t>MRGGLGVVPVENTLEGPVNETLDNLYNRDEIFVNFRIDLPIRLVLAAREG
TRLEDIETVFSHNHAIHEARSWLLKAGLTNLVPVESTSKAARMALNEPRS
AAVCSELASRIYGLKVLARDIQDGVNITKFIVISKNYTDQGDKSIIFFTV
PDRPGGLYMALEKFYKKNINLTMIYSRPTKVIPWNYYFYLEFEGDIRSAE
RSGLIQDLRGSTLELKIKGSYRTL</t>
  </si>
  <si>
    <t xml:space="preserve">ATGAGAGGAGGTCTAGGCGTCGTTCCAGTCGAGAACACGTTGGAGGGTCC
AGTGAATGAAACTTTGGACAACCTTTACAATAGGGATGAGATATTCGTAA
ACTTTAGGATAGATCTACCAATAAGGCTCGTGTTAGCGGCCAGAGAGGGG
ACACGATTGGAGGATATAGAGACAGTGTTTTCACACAACCATGCTATTCA
TGAGGCCAGATCCTGGTTATTGAAGGCTGGTTTAACCAACTTAGTACCAG
TTGAGAGCACTTCTAAAGCAGCCAGGATGGCTCTCAACGAGCCTAGGTCT
GCAGCCGTATGTTCGGAGTTGGCTTCGAGGATATATGGCCTCAAAGTACT
CGCGAGAGACATTCAAGACGGAGTAAATATCACCAAGTTCATTGTGATCT
CCAAAAATTATACAGACCAAGGTGATAAGAGCATAATCTTCTTCACCGTC
CCAGACAGGCCAGGAGGTCTTTATATGGCACTGGAGAAATTTTATAAGAA
AAATATTAACTTAACAATGATATACTCTAGACCTACGAAGGTGATTCCGT
GGAATTACTATTTCTACTTGGAGTTTGAAGGAGACATAAGGAGCGCCGAA
AGGTCAGGCCTCATCCAAGACCTGAGGGGATCCACGCTTGAACTAAAAAT
AAAGGGAAGCTATAGGACCCTTTAG
</t>
  </si>
  <si>
    <t>phe_tyr_trp_R00694</t>
  </si>
  <si>
    <t>2.6.1.1/2.6.1.9</t>
  </si>
  <si>
    <t>MPDFASSLSALTGESTLLYQEIARNVERTKGIKTINFGIGQPDLPTPSRI
REGAKSALDQGYTSYTPALGIDELRSKVAEFLSQRYGDRILKEEVAITPG
AKTALFLGFLLYINPGDEVILFDPSFYSYAEIVKLLGGKPIYVPLRFDET
QGFRFDIEDVSKKITSKTKMIVYNNPHNPTGMNFDRKLTDELYNLSSEKK
ILLLSDEIYDHFVYDSGFKSVLSESGWRDNVFYVNGFSKTFSMTGWRLGI
VVAKKDVINKIGVLASNIYTCPTSFAQRGALHAFETMDEVRSMIETFRRR
RDAMYSEVKKIKDIKVYRSSGAFYMFPDFSEILRKSGLDSKSLAIRLIED
GGVVTIPGEVFPQEVGKRFLRLSFALSEEKIKEGVARMKAVLEKLADEKE
KR</t>
  </si>
  <si>
    <t xml:space="preserve">ATGCCCGATTTCGCTTCGTCTCTGTCAGCCCTCACCGGGGAGTCGACACT
TCTATATCAGGAAATAGCTAGAAATGTGGAGAGAACCAAGGGGATCAAGA
CAATAAATTTTGGGATTGGACAGCCTGATCTACCAACTCCATCCAGGATA
AGAGAAGGGGCTAAGTCTGCCCTAGATCAAGGTTACACCTCCTATACTCC
TGCCTTAGGCATAGACGAGCTTAGGTCCAAGGTGGCAGAATTTTTGAGCC
AGAGATACGGCGACAGGATACTTAAGGAAGAGGTCGCCATCACTCCAGGC
GCCAAGACTGCTCTCTTCCTAGGTTTTCTGCTTTATATTAATCCTGGAGA
TGAGGTTATCCTATTTGATCCATCCTTTTACTCATATGCTGAAATAGTGA
AACTACTAGGTGGGAAACCCATATACGTTCCGCTGAGATTTGATGAGACT
CAAGGATTCAGATTCGATATAGAAGACGTCAGCAAGAAGATCACCTCTAA
GACAAAGATGATAGTTTACAATAATCCACATAATCCCACAGGAATGAACT
TCGATCGTAAGTTAACTGATGAGCTGTATAATCTTAGTTCCGAAAAGAAG
ATACTTCTACTCTCCGATGAAATTTATGATCATTTCGTCTATGATTCTGG
TTTCAAAAGTGTACTAAGCGAGTCTGGGTGGAGAGACAACGTGTTCTACG
TGAACGGGTTCAGTAAGACGTTTAGTATGACTGGTTGGAGGCTGGGAATC
GTAGTTGCCAAGAAGGACGTAATTAATAAGATTGGGGTGCTGGCGTCCAA
CATCTACACGTGCCCAACGAGTTTTGCCCAGAGAGGAGCTCTCCACGCCT
TCGAAACCATGGACGAGGTCAGGTCCATGATAGAGACGTTCAGGAGAAGG
AGAGACGCCATGTATTCTGAGGTTAAGAAGATAAAGGATATCAAGGTGTA
TAGATCCTCTGGGGCCTTTTACATGTTTCCGGACTTCTCTGAGATCCTCA
GGAAATCTGGACTGGACTCTAAGTCCCTAGCTATAAGGCTCATAGAGGAC
GGAGGAGTGGTAACGATTCCAGGTGAGGTTTTCCCTCAGGAGGTCGGTAA
GAGATTCCTTAGGCTGAGCTTTGCACTGAGCGAGGAGAAAATAAAAGAGG
GAGTAGCGAGGATGAAAGCTGTACTAGAAAAGCTGGCTGATGAGAAGGAA
AAACGGTGA
</t>
  </si>
  <si>
    <t>histidinol-phosphate aminotransferase</t>
  </si>
  <si>
    <t>MetMK1DRAFT_00032030</t>
  </si>
  <si>
    <t>LKEVIYPWLKGAKEYDFTDIKEGLRLHLNESPYPPPDFVLEAVTRYLKAG
NRYQHPDLSKRFRELAAEYNGVEPDEIFPTTGGDGAIRSVFYNFTQPGDV
VLSNYPGYSMYSVYSSFRGLREERVNLREAGDWWQEDMDSLLSKADRSRL
VVIDDPNNPTGSPMLQANEDKIKALAERVKGIVLLDEAYYEFSGYTASKL
VSKYPNLVIVRTLSKAFSLASFRVGYLIADREIVKVLEKGSTPFDVPLPS
LIAGITALERPSYAREIASEISGNREYLYRALKSVGLKVYKSVTNFLFFK
YGGDLLSPLLKRGIAIRNPIKDFYRVTVGTKEQCDIFVKELGEIIEDSNT
EQR</t>
  </si>
  <si>
    <t xml:space="preserve">TTGAAGGAAGTAATATATCCTTGGCTAAAGGGGGCCAAGGAGTACGATTT
CACGGACATAAAGGAGGGATTGAGGCTTCATCTCAACGAGTCTCCTTACC
CTCCACCTGATTTCGTGTTGGAGGCAGTCACCAGATATCTTAAGGCCGGA
AACAGGTATCAGCACCCAGATCTGTCCAAGAGATTCAGGGAGCTCGCGGC
TGAATATAATGGCGTTGAACCGGATGAGATATTCCCTACTACTGGAGGGG
ACGGTGCAATAAGGTCAGTGTTCTACAACTTCACCCAACCCGGTGATGTT
GTCCTGTCCAATTACCCTGGATACAGCATGTACTCTGTTTACTCTTCCTT
CAGGGGACTTAGGGAGGAGAGGGTGAATTTAAGGGAGGCTGGTGACTGGT
GGCAGGAGGACATGGATTCCCTACTCAGCAAGGCTGATAGGTCTAGGCTG
GTCGTGATCGACGACCCAAACAACCCGACTGGATCCCCTATGCTTCAGGC
CAACGAGGATAAGATAAAGGCCTTGGCGGAGAGAGTCAAGGGTATAGTGT
TATTGGATGAGGCATATTATGAATTCTCCGGCTACACGGCGTCGAAGTTA
GTCAGCAAATACCCCAATCTCGTCATTGTGAGGACTTTGAGCAAGGCATT
CTCTCTGGCCTCCTTTAGAGTGGGTTATCTAATAGCTGACAGAGAAATAG
TGAAAGTCTTAGAGAAGGGATCCACTCCCTTCGACGTCCCCTTACCGTCC
CTTATAGCCGGGATAACGGCGTTGGAGAGACCTTCCTATGCCAGGGAGAT
AGCGTCTGAAATATCTGGGAACAGGGAATATCTGTACAGGGCTTTAAAGT
CCGTGGGACTCAAGGTGTATAAGTCTGTGACCAATTTCCTCTTCTTTAAA
TATGGGGGAGATCTGCTAAGCCCCTTGCTTAAGAGAGGGATAGCCATAAG
GAACCCCATAAAAGACTTCTATAGGGTCACCGTGGGGACTAAGGAACAAT
GTGACATATTCGTGAAGGAATTGGGTGAGATAATTGAAGATAGCAATACC
GAACAAAGGTAG
</t>
  </si>
  <si>
    <t>Histidinol-phosphate/aromatic aminotransferase and cobyric acid decarboxylase</t>
  </si>
  <si>
    <t>MetMK1DRAFT_00033010</t>
  </si>
  <si>
    <t>MHGGLPWRDGRPPKVKDLSVNLNPLGVPRFVEELLEEALRLKVYTYYPDD
YRPLRSVIAEVYDLSPEMVGLFNGASEAISLLQGDYWVPEPNYSEYPRGS
IYLAQEERDRFRYPLYGRAVVTSHPNNPTGAPLDEETVVGFLQDGGRLVL
DQSFADISPVTSFVRYLTEFPRLLILTSFTKSFSIPGLRIGFTLGSDSLK
LERRAPPWRVNGLAYYVFSNADPKEIRSFLNSSREKVRDLLDQVNLSEVK
VYRSSAPFLLVETPMNSTSLNSRLKGLGYHVRECWDFVGLRSTHVRVALD
QEVNKVLRLIRTLSSEAQGLTV</t>
  </si>
  <si>
    <t xml:space="preserve">ATGCACGGAGGCCTTCCTTGGAGGGACGGGAGACCACCTAAGGTCAAGGA
CCTCAGCGTGAACCTCAACCCCTTGGGAGTCCCAAGGTTTGTGGAGGAAC
TCCTGGAGGAGGCCCTCAGACTCAAGGTTTATACATATTATCCGGACGAT
TACCGACCGTTGAGGAGTGTCATAGCTGAGGTGTACGACCTGAGCCCGGA
GATGGTGGGCTTGTTCAACGGAGCCAGCGAGGCCATATCCCTCCTTCAAG
GAGATTACTGGGTTCCTGAACCCAACTACTCCGAGTACCCCAGAGGTTCA
ATTTACTTGGCCCAGGAAGAGAGGGACAGGTTCAGGTATCCTCTGTACGG
TAGGGCGGTGGTGACTAGCCATCCCAACAACCCCACCGGTGCCCCACTCG
ACGAGGAGACAGTGGTGGGGTTCCTCCAGGATGGAGGAAGACTAGTGCTC
GACCAGTCCTTCGCCGACATAAGCCCCGTGACCTCATTCGTCAGGTACCT
CACCGAGTTCCCAAGGCTTCTGATCCTCACGTCGTTCACAAAGAGCTTCT
CAATCCCAGGTTTGAGAATAGGGTTCACCTTGGGGTCAGATAGCCTCAAG
CTTGAGAGGAGGGCTCCCCCGTGGAGGGTTAACGGGTTGGCTTACTACGT
CTTCAGCAACGCTGACCCTAAGGAGATCAGGTCGTTCCTGAACAGCTCGA
GGGAGAAGGTGAGGGATCTGCTGGATCAGGTCAACCTCAGCGAGGTCAAG
GTCTACAGGTCCTCTGCGCCCTTCTTGTTGGTGGAGACCCCCATGAACTC
CACCTCCCTGAACTCTAGGCTGAAGGGCCTAGGATATCACGTGAGGGAGT
GCTGGGACTTCGTGGGGTTGAGATCTACACACGTGAGGGTGGCCCTGGAC
CAAGAGGTAAACAAGGTACTGAGGCTGATCCGAACCCTCTCCAGTGAGGC
TCAGGGTCTCACAGTGTAG
</t>
  </si>
  <si>
    <t>phe_tyr_trp_R01728</t>
  </si>
  <si>
    <t>phe_tyr_trp_R00734</t>
  </si>
  <si>
    <t xml:space="preserve">cys_R04859                         </t>
  </si>
  <si>
    <t>2.5.1.47</t>
  </si>
  <si>
    <t>MetMK1DRAFT_00027220</t>
  </si>
  <si>
    <t>MRIVYPELRVFEDPVQLLEGMWPTPLLKLSIGEDVWGKLEFFNPFSRSIK
DRTAWFLFRDALRKGAENITEATSGNIGIAISSLSAIFDRKFVAFIPTTA
PKSFKIAMKILGASLIEAGKSTNDLIPLVKEFSKSSSMYHLNQFQSQFNI
LAHYETTAKEIDRQLGMMGKIPQRIIATMGTGGHVAGLSKFFKEKYGDDV
EVVGVQPADGERIPGIKRQNGDTLALEAKIDRVIEVTSREAMDGVLKVAR
STGILVGLSSGATVNAYLKLADSKTTVLIFPDDGYKYIDEMATLMESSQS
Y</t>
  </si>
  <si>
    <t xml:space="preserve">ATGCGTATTGTGTACCCTGAACTCAGGGTATTTGAGGATCCAGTTCAACT
TTTAGAAGGAATGTGGCCAACGCCACTCCTAAAACTATCTATAGGAGAAG
ATGTCTGGGGGAAGTTGGAGTTCTTCAACCCCTTCAGTAGAAGTATAAAA
GACAGGACAGCGTGGTTCTTGTTCAGAGATGCCCTAAGAAAGGGTGCAGA
AAACATCACAGAAGCTACCTCAGGGAACATAGGAATTGCTATCTCCTCTC
TCTCAGCTATATTCGATAGAAAATTTGTGGCTTTCATCCCGACTACGGCC
CCCAAATCCTTCAAGATAGCAATGAAAATATTAGGTGCTTCGCTTATTGA
GGCGGGAAAATCTACTAACGATCTAATTCCGTTGGTTAAAGAGTTCTCCA
AGAGCTCTAGTATGTATCACTTAAATCAATTTCAGAGTCAATTCAACATA
CTAGCTCATTACGAGACTACAGCCAAGGAGATAGATAGACAGCTTGGGAT
GATGGGTAAGATACCCCAAAGAATTATAGCTACCATGGGAACGGGAGGAC
ATGTGGCCGGTCTCTCTAAATTCTTTAAGGAGAAATATGGAGACGATGTA
GAGGTAGTGGGAGTTCAGCCAGCCGACGGGGAGAGGATACCTGGGATAAA
GAGACAGAACGGCGACACCTTAGCTTTAGAGGCCAAGATCGACAGAGTAA
TTGAGGTCACTTCGAGGGAGGCAATGGATGGTGTTCTGAAGGTAGCTAGG
AGTACAGGGATATTAGTTGGGTTAAGCTCAGGGGCCACAGTGAACGCCTA
TTTAAAGTTAGCAGATTCAAAGACCACGGTCCTAATTTTCCCCGATGATG
GTTATAAGTACATAGACGAAATGGCTACACTGATGGAATCCAGTCAATCC
TATTGA
</t>
  </si>
  <si>
    <t>4.1.1.12</t>
  </si>
  <si>
    <t>Glutamine synthetase</t>
  </si>
  <si>
    <t>MetMK1DRAFT_00006150</t>
  </si>
  <si>
    <t>MDVKKVLEEKNVDVLRFTYVGLDGIIRSKGAHVSVVNDMIRTGIGLSKAM
LSYTPMDRISPYGSFGPEDEDVFLVPDVGTLSVFPPSAVVLCDLYYGNSP
WEIDPRSSLKRSLKRAREELGLEFRSSFELEFYLIKDRKPLDSGVCFDSS
SFYDNQVIEEIVNLSRDVGIQPLRIMKEYGPGQFEIDILHKEALRSADEV
VLFKEVARQVARRHGVEANFMPKPFNRLAGSGLHLNLSAWRGGRNAFYNP
TDRYGMSELAYGFIAGIMEHAKALTALVAPTVNSYKRLVPGSWAPTKIAY
GYNNKSAMLRIPTPYPGVEGEDRRVEFRVPDPSSNPYLAILATIEAGLDG
VERGLKPQPPVDENVYARGDVPDVPRNLREALTELKRDTKLMDRVGRKLV
EEFIKVKTAEVEEYESLVTDWEYEVYSRV</t>
  </si>
  <si>
    <t>ATGGATGTAAAGAAGGTCCTAGAGGAGAAGAACGTAGATGTCCTGAGGTT
CACATACGTGGGGCTGGATGGGATAATAAGATCCAAGGGAGCTCACGTCA
GTGTAGTGAATGATATGATCAGGACTGGGATAGGGCTCTCCAAGGCCATG
TTGAGCTACACCCCCATGGACCGCATATCTCCTTACGGTTCCTTCGGGCC
TGAGGATGAGGACGTCTTCCTTGTTCCGGACGTGGGAACCCTCTCAGTCT
TCCCTCCGTCGGCGGTAGTGCTCTGCGATCTCTATTACGGAAACAGCCCT
TGGGAGATAGATCCCAGAAGTTCCCTCAAGAGGTCGCTTAAGAGGGCTAG
GGAGGAGTTGGGGCTTGAGTTCAGGTCGTCCTTCGAACTTGAGTTCTACC
TAATCAAGGACCGGAAACCCTTGGATTCGGGAGTGTGCTTCGATTCATCG
TCCTTTTATGACAACCAGGTAATCGAAGAGATAGTTAACCTCTCCAGAGA
CGTGGGCATACAACCCTTAAGGATCATGAAGGAGTACGGCCCGGGCCAGT
TCGAGATAGACATACTTCACAAGGAGGCCCTGCGGAGTGCAGACGAGGTG
GTGCTGTTCAAGGAGGTCGCGAGACAGGTGGCCAGGAGACACGGAGTAGA
GGCTAACTTCATGCCTAAACCTTTCAACAGGTTGGCAGGATCTGGACTAC
ACCTGAACCTAAGTGCCTGGAGGGGAGGTAGGAACGCCTTTTACAACCCC
ACCGATAGGTACGGAATGAGCGAGCTGGCCTACGGCTTCATAGCGGGGAT
CATGGAGCACGCCAAGGCTCTCACTGCACTGGTGGCACCGACTGTGAACT
CCTACAAGAGATTGGTTCCAGGCTCCTGGGCCCCGACCAAGATAGCTTAC
GGTTACAACAACAAGTCTGCCATGCTCAGGATACCCACACCCTATCCAGG
TGTTGAGGGAGAGGACAGGAGAGTGGAGTTCAGAGTTCCCGATCCCTCCT
CGAATCCTTACTTGGCCATCCTAGCTACCATAGAGGCCGGACTGGACGGG
GTGGAGAGGGGTCTGAAACCTCAACCTCCTGTGGACGAGAACGTTTACGC
GAGAGGGGATGTCCCAGATGTCCCGAGAAACCTCAGGGAGGCCCTGACGG
AATTGAAGAGGGACACCAAGTTGATGGACAGGGTGGGTAGGAAACTGGTG
GAGGAGTTCATAAAGGTCAAGACCGCGGAAGTGGAGGAATACGAGTCCCT
GGTCACGGACTGGGAATACGAGGTGTACAGCCGTGTTTAA</t>
  </si>
  <si>
    <t>MetMK1DRAFT_00011050</t>
  </si>
  <si>
    <t xml:space="preserve">LSKDDVLEALKSGRIDYVRVEFIDLLGNVRGRSLRRAEFEKVMGQDMGVP
YAESLVLLDYLDRPIKSKYEDIIAMPDPQSFIIIPYLERTARVLSYLFSP
DGTPSKFCTRGILRSAVQKLEEMGLELEISFEPTFYLLKKDQKGMVPSDF
GKAFSPEGLMEEQGFLKDVIKYLELVGVQVEMINKHYGPGQYEITFSARD
AISSADSLITAREIIRDVAKIYSQVATFMPKPFSDLPGSSMDIYIKIKRK
DGSDAMLDPNDPKGIGISRVAYSFFGGILEHIGSIIAIASPTINSYKRFR
EVITPNLGGIGQERHFIIRIPSNFRESKSLEFRLADPLANSYLLLASLIF
SGIEGMEKGADVEVNEVVTTIPKDMREALNVLDGDSSLKFSLGTELISSF
LELKKRELESYENYVSEWEREAYLKAGW
</t>
  </si>
  <si>
    <t>TTGTCAAAGGACGACGTACTCGAGGCGCTGAAGTCTGGGAGAATAGATTA
CGTGAGGGTGGAGTTCATAGATCTCTTGGGGAACGTCAGGGGCAGATCTT
TGAGGAGGGCAGAGTTCGAGAAGGTCATGGGTCAGGATATGGGGGTGCCC
TACGCCGAGTCCCTCGTGTTATTAGATTACTTGGACAGACCCATCAAGTC
CAAGTATGAGGACATAATAGCCATGCCAGATCCACAGTCCTTCATTATTA
TTCCTTACTTGGAGAGGACGGCCAGGGTTCTCTCCTACCTCTTCTCCCCA
GACGGTACGCCTTCGAAGTTCTGTACTAGGGGGATACTTAGGAGCGCCGT
ACAGAAGCTTGAGGAGATGGGTTTGGAGTTGGAGATCTCCTTCGAACCGA
CCTTCTATCTATTGAAAAAGGATCAAAAGGGCATGGTTCCATCGGATTTC
GGCAAGGCCTTCTCACCAGAGGGACTCATGGAGGAACAGGGCTTCCTGAA
GGACGTCATAAAGTACTTGGAATTGGTGGGGGTTCAGGTCGAGATGATAA
ATAAGCACTACGGTCCGGGGCAGTACGAGATCACCTTCTCGGCAAGGGAC
GCCATATCATCTGCAGACTCGTTGATAACAGCCAGGGAGATTATAAGGGA
TGTGGCCAAAATCTACAGTCAAGTAGCTACATTCATGCCTAAGCCCTTCT
CTGACCTCCCGGGGAGTAGCATGGACATCTACATCAAGATAAAGAGAAAG
GACGGTTCAGACGCGATGTTAGATCCCAACGATCCTAAGGGGATAGGTAT
CAGCAGGGTCGCCTACAGTTTCTTCGGTGGTATACTAGAACACATAGGGA
GCATAATAGCCATAGCCTCTCCAACCATTAACTCGTACAAGAGGTTCAGG
GAGGTAATAACTCCGAACCTTGGGGGAATAGGTCAAGAGAGGCACTTCAT
AATCAGGATCCCGAGCAACTTTAGGGAGTCGAAATCCCTGGAGTTTAGGC
TGGCAGACCCCCTAGCCAACTCCTACCTACTGCTAGCCTCCCTCATATTC
TCAGGGATAGAGGGAATGGAGAAGGGGGCAGATGTGGAGGTCAACGAGGT
GGTCACCACCATACCCAAGGACATGAGAGAGGCGTTAAACGTGTTGGATG
GAGACTCATCCCTGAAGTTCTCTCTTGGAACTGAGCTCATATCCTCGTTC
CTCGAACTCAAGAAGAGGGAACTAGAGAGTTACGAAAACTATGTCTCTGA
GTGGGAGAGGGAAGCTTACCTTAAGGCAGGATGGTAA</t>
  </si>
  <si>
    <t>MetMK1DRAFT_00027280</t>
  </si>
  <si>
    <t>MPKTPEEAVEYVRKNKVEWIDLQFTDVPGRLQHVTIPASDFTEEDIKVGF
GKLDGSSIKGFTTIYESDMVLSPVLESLNVLPWSPNVARVLTKVYWGGGR
GRFERDPRYIGERAEEHLAEAGYVSYYGPELEFFLFDRVDVDVKTPQSGT
GYKITAREAPWNGGGYLIRYKEGYYPAPPVDQLMDVRLEIIQTLTKYFGF
HVEAAHHEVATAGQGEIDYRFSTLVDSADKLQTLKYVIRNVASKHNLVAT
FMPKPMFGDNGTGMHTHFSLWTKDGKKNMMYDPNDEYAEISQFGRYAIGG
ILSHARALSAIVSPTVNSYRRLIPGFEAPVYIAWSKGNRSAVIRVPSYYK
GMEKAKRIEYRAPDPSTNPYLAFAAIAAAAMDGVTKKIDPGNPVDENIYH
LTPEKRRELGIRELPRSLDEALDELESDNEFLKPIFNPSILETFIELKRE
EARTLQMYPHPMEIYYYLDV</t>
  </si>
  <si>
    <t xml:space="preserve">ATGCCAAAGACACCTGAGGAAGCAGTAGAATACGTCAGGAAAAATAAAGT
TGAATGGATAGATCTGCAGTTTACCGATGTACCAGGTAGACTTCAACATG
TTACAATTCCTGCATCAGACTTTACGGAGGAGGATATCAAAGTAGGTTTT
GGGAAGTTAGACGGCAGTAGTATCAAGGGTTTCACTACCATATATGAGAG
TGATATGGTTCTCTCCCCAGTGTTGGAGTCATTGAATGTCTTGCCTTGGT
CCCCCAACGTGGCTAGAGTCCTCACGAAGGTTTACTGGGGGGGAGGAAGA
GGAAGATTTGAAAGAGATCCAAGATATATTGGAGAGAGGGCTGAGGAACA
TTTAGCGGAAGCGGGGTATGTGTCTTACTATGGTCCGGAACTGGAGTTCT
TCCTCTTCGATAGGGTGGATGTGGACGTCAAAACCCCTCAGAGTGGTACT
GGTTATAAAATAACTGCGAGAGAGGCTCCATGGAATGGAGGAGGATATTT
AATAAGGTATAAAGAGGGATATTATCCAGCCCCACCTGTAGATCAATTGA
TGGATGTGAGACTTGAAATAATACAAACACTAACAAAGTACTTCGGTTTT
CATGTCGAGGCAGCTCACCATGAAGTGGCTACCGCTGGTCAGGGAGAGAT
AGACTATAGGTTTTCGACTTTAGTAGATTCTGCAGACAAACTACAGACCC
TTAAGTACGTTATAAGGAACGTTGCATCGAAACACAACCTGGTTGCTACC
TTTATGCCTAAGCCGATGTTTGGCGACAATGGAACTGGTATGCATACACA
CTTTAGTCTCTGGACCAAGGACGGAAAGAAGAACATGATGTATGATCCAA
ACGATGAATATGCTGAGATCAGTCAGTTCGGGAGATATGCGATAGGTGGC
ATATTAAGTCATGCAAGGGCTTTATCTGCAATAGTATCCCCAACAGTCAA
CAGTTACAGAAGACTTATACCTGGATTTGAGGCCCCAGTCTACATAGCGT
GGAGTAAGGGTAATAGGAGCGCAGTGATAAGGGTACCTTCATATTATAAG
GGAATGGAGAAGGCGAAAAGAATAGAGTACAGGGCACCAGACCCTTCAAC
TAACCCTTACTTAGCCTTTGCTGCAATTGCCGCAGCTGCCATGGATGGCG
TCACTAAGAAAATAGACCCAGGAAATCCAGTGGATGAGAACATTTACCAC
CTGACTCCTGAGAAGAGGAGGGAGCTCGGAATAAGGGAGTTACCCAGATC
CCTAGACGAGGCGCTAGATGAGCTGGAAAGTGATAACGAGTTCTTGAAGC
CCATATTCAACCCCTCCATATTAGAAACCTTCATCGAACTAAAGAGAGAG
GAAGCTAGAACCCTTCAGATGTATCCCCATCCCATGGAGATCTACTACTA
CCTGGACGTGTGA
</t>
  </si>
  <si>
    <t>1.4.1.3</t>
  </si>
  <si>
    <t>MetMK1DRAFT_00030590</t>
  </si>
  <si>
    <t xml:space="preserve">MTSVEEVLTSNLYTQQTKKLYKIGEILGLHEDQLAALSTPERVIQVKVQI
RGDGGVIKTFTGWRSQHNSALGPYKGGVRYHPNVTQDEVIALSMIMTWKN
SLLQLPYGGGKGGIRVDPKALSREELEQLSRNFIDAIYKYIGSNIDIPAP
DVNTDSQIMSWFLDEYTKISGKIDPATFTGKPVELGGLAVREYSTGLGVT
HTAKLAADKFLGGIEGRRVIIQGFGNLGSYAAKFFVENGAEVIGVSDSKG
GVIDPKGLDVKKLEEVKKATGSVINYPEGKKVSNDELLISDCDILVPAAL
ENVIHKYNAPKVKAKLIVEGANGPLTADADSMLKERNIPVVPDILANSGG
VVGSYVEWANNRMGEIIGEEEAKKLILNRMEMAFNAVYNKYNSLGDQDLR
TAAMVVAVERVVRAMKIRGLI
</t>
  </si>
  <si>
    <t>ATGACCTCGGTAGAAGAAGTTTTAACTTCGAACTTATATACACAACAGAC
TAAAAAATTATATAAAATAGGCGAGATCCTAGGTCTCCATGAGGACCAGC
TAGCCGCCCTCTCCACACCTGAGAGAGTCATCCAGGTAAAGGTTCAAATT
AGAGGCGACGGAGGAGTAATAAAGACCTTCACGGGCTGGAGGTCTCAACA
CAATAGTGCATTAGGTCCTTACAAGGGTGGAGTAAGATATCATCCTAACG
TCACTCAAGACGAAGTGATCGCTCTCTCCATGATAATGACGTGGAAGAAC
TCCTTACTCCAATTGCCCTATGGGGGAGGTAAGGGAGGGATAAGGGTTGA
TCCGAAGGCACTAAGTAGGGAGGAGCTCGAGCAATTGTCTAGGAACTTCA
TTGACGCTATTTATAAGTACATAGGTAGCAATATCGACATCCCTGCTCCT
GATGTAAATACGGACTCCCAGATAATGTCGTGGTTTCTAGATGAGTACAC
CAAAATATCTGGAAAGATAGATCCAGCAACGTTCACGGGTAAACCAGTGG
AGTTGGGAGGCCTCGCCGTGAGGGAGTACAGTACTGGTCTTGGAGTTACC
CATACAGCGAAGTTAGCTGCAGATAAGTTCCTAGGAGGAATAGAGGGGAG
GAGAGTGATCATACAGGGATTCGGAAACCTTGGTAGCTATGCCGCCAAAT
TCTTTGTAGAGAATGGCGCTGAGGTGATAGGCGTCAGCGATTCCAAGGGG
GGAGTGATAGATCCTAAGGGGCTAGACGTTAAGAAGCTTGAAGAAGTGAA
GAAGGCCACAGGATCTGTAATAAACTATCCCGAAGGGAAGAAGGTGAGCA
ACGACGAGTTGTTGATCTCAGACTGTGACATACTAGTGCCAGCTGCCCTC
GAGAATGTAATACACAAGTATAATGCCCCGAAAGTCAAGGCTAAATTAAT
TGTTGAAGGGGCGAACGGGCCTCTAACTGCAGATGCAGATAGCATGCTCA
AGGAGCGTAATATTCCTGTCGTTCCTGACATCTTGGCAAACTCTGGAGGA
GTTGTAGGTAGTTACGTTGAGTGGGCTAACAATAGGATGGGCGAAATAAT
AGGAGAAGAGGAGGCAAAGAAGCTCATACTCAATAGGATGGAAATGGCCT
TCAACGCTGTCTATAACAAATATAATAGCCTGGGAGATCAAGACCTTAGG
ACCGCAGCCATGGTAGTAGCTGTCGAGAGGGTAGTCAGAGCCATGAAGAT
CAGGGGACTAATATAA</t>
  </si>
  <si>
    <t xml:space="preserve">arg_pro_R00150_assumed         </t>
  </si>
  <si>
    <t>MetMK1DRAFT_00032020</t>
  </si>
  <si>
    <t xml:space="preserve">LKIAIPNKGRLQTPTIQFLNSVGIKPTANDDRALMVPTSWDGVQLVTIRT
EDIPNIVEAGAAELGITGLDYVMESGADVEELIKLDFGRSRIVLAVPQAW
NIDDPEEIKGEIRIATKYFNLATRYLERKGIRAKLVKISGAAEIMPSLGA
ADAIIDVTSTGTTLKLHGLKPIDTVAESYALVIGNKDWMRSEEADRINLV
LTMMKGALNARGKKMIFMNVDDNSLKNVISSLPAMLAPAVSRLSGTEAWE
VVTVADEDDLPEVIAKAKTAGARDIVVVNIEKVIK
</t>
  </si>
  <si>
    <t>TTGAAGATAGCAATACCGAACAAAGGTAGGTTACAGACTCCTACTATTCA
GTTCTTGAACTCCGTGGGAATCAAGCCCACCGCTAATGACGATAGGGCTC
TGATGGTTCCAACGAGCTGGGACGGAGTGCAATTGGTGACCATAAGGACT
GAGGACATACCCAACATAGTAGAGGCGGGAGCTGCTGAGTTGGGCATCAC
TGGGCTGGACTACGTCATGGAATCCGGGGCAGACGTAGAGGAATTAATAA
AATTGGATTTCGGTAGATCGAGAATAGTGCTGGCCGTCCCTCAAGCTTGG
AATATAGACGATCCTGAAGAGATAAAGGGGGAGATTAGGATTGCCACCAA
GTACTTTAACCTTGCCACTAGATACCTGGAAAGGAAGGGAATAAGAGCTA
AACTAGTAAAGATAAGCGGTGCAGCGGAGATCATGCCCTCGCTAGGTGCT
GCAGACGCCATAATTGACGTCACGAGTACGGGAACGACTCTCAAGCTCCA
CGGGCTCAAACCCATAGACACTGTGGCTGAGAGCTATGCTTTGGTCATAG
GTAATAAGGATTGGATGAGAAGCGAGGAAGCAGATAGGATAAACCTTGTG
CTCACCATGATGAAGGGAGCTCTAAATGCAAGGGGGAAGAAAATGATATT
CATGAACGTTGACGACAACTCCCTCAAGAACGTGATATCATCTCTCCCGG
CCATGTTGGCTCCAGCCGTCTCCAGACTCAGCGGAACGGAGGCATGGGAA
GTGGTGACAGTGGCCGACGAGGATGACCTACCGGAGGTGATAGCTAAGGC
TAAGACTGCAGGGGCCAGAGACATAGTAGTAGTCAACATAGAGAAGGTGA
TAAAGTGA</t>
  </si>
  <si>
    <t xml:space="preserve">his_R04035                         </t>
  </si>
  <si>
    <t>phosphoribosyl-ATP pyrophosphohydrolase</t>
  </si>
  <si>
    <t>MetMK1DRAFT_00031970</t>
  </si>
  <si>
    <t>MSEVMDQLYRIIDSRLKEMPEGSYTASLAKRGKGYVARKVGEEAVEVVVA
SLTEGKERVISETADLIYHLLVLMALEGVKPEEVYEELRRRMK</t>
  </si>
  <si>
    <t>ATGAGTGAAGTCATGGATCAACTGTATAGGATAATAGACTCAAGGCTCAA
GGAGATGCCGGAAGGGAGCTACACTGCCTCTCTAGCCAAGAGAGGAAAGG
GGTACGTAGCTAGAAAGGTGGGAGAAGAGGCGGTTGAGGTAGTAGTTGCT
TCCCTAACGGAGGGCAAGGAGAGGGTAATTAGCGAGACTGCGGATCTCAT
ATACCACCTCTTGGTTCTCATGGCACTGGAGGGGGTAAAACCCGAGGAGG
TGTACGAGGAGTTGAGGAGGAGAATGAAATGA</t>
  </si>
  <si>
    <t>MetMK1DRAFT_00031950</t>
  </si>
  <si>
    <t xml:space="preserve">MRVEEAEVLASKLNFRHEEGTVIAVVQHFETKEVLMVGNMNKEAFIKTLT
TGLLHFWSLSRKRIWLKGETSGNFQEVVQVKVDCDEDSVVVLVRPRGPIC
HTGNRTCFYRELSDLKGP
</t>
  </si>
  <si>
    <t>ATGAGGGTCGAAGAGGCTGAAGTCTTAGCTTCTAAACTTAACTTTCGCCA
TGAAGAGGGCACTGTGATTGCAGTGGTTCAACATTTTGAGACCAAGGAAG
TACTCATGGTGGGGAACATGAACAAGGAGGCGTTCATCAAGACGTTAACC
ACAGGCCTTCTTCACTTCTGGTCCCTATCTAGGAAGAGAATATGGCTCAA
GGGTGAGACCAGTGGAAATTTTCAAGAGGTAGTACAAGTGAAGGTGGACT
GCGACGAGGATAGCGTAGTTGTGCTAGTGAGGCCCCGAGGACCCATATGC
CATACCGGGAATAGGACCTGTTTTTATAGAGAACTCAGTGACTTGAAGGG
ACCGTAA</t>
  </si>
  <si>
    <t>MetMK1DRAFT_00032010</t>
  </si>
  <si>
    <t>VKVVPSVDISGGKAVKRIKGKRDTGLQLGDPVAVASELRKMGYDSIHVVD
LDAAEGIGNNWRHVLDIIKVGFLRVTVGGGIRDRERLNSILKESSTIAVM
STLPFTEPEKFREAVRGVEDRVMISVDYCGDHIFVKGWNEGVKASVAIDK
LNGFKVRGFIFTYVCNEGTKGGIDERIGGWLKLICGEKGYAGGIASTEDL
RRLKEMGFDFAIVGMALYTGAIRGVLNV</t>
  </si>
  <si>
    <t>GTGAAGGTAGTTCCAAGCGTTGACATCAGTGGAGGAAAGGCTGTGAAGAG
GATCAAAGGTAAGAGGGACACCGGGCTACAACTCGGGGACCCAGTTGCAG
TAGCGTCAGAGCTCAGGAAGATGGGTTACGATTCGATCCATGTGGTGGAT
CTAGACGCTGCAGAGGGTATTGGGAACAATTGGAGGCATGTTCTTGACAT
AATAAAGGTGGGTTTCTTAAGAGTGACCGTGGGTGGAGGAATAAGGGATA
GGGAAAGGCTAAACAGTATCTTGAAAGAGAGTTCAACAATAGCGGTCATG
TCCACTCTACCCTTCACGGAACCGGAGAAATTCAGGGAAGCTGTTAGGGG
AGTTGAGGACAGAGTCATGATATCAGTGGACTATTGCGGGGATCATATCT
TCGTGAAGGGATGGAACGAGGGTGTCAAGGCATCGGTTGCGATTGATAAA
CTCAATGGATTCAAGGTTAGGGGGTTCATATTCACCTATGTGTGTAATGA
GGGTACAAAAGGCGGAATAGACGAACGTATAGGAGGGTGGCTGAAGCTGA
TATGTGGGGAGAAGGGCTATGCCGGAGGGATAGCTTCAACTGAAGACTTG
AGGAGGTTAAAGGAAATGGGCTTCGACTTCGCCATTGTAGGTATGGCTCT
ATACACTGGGGCCATAAGGGGGGTTCTAAATGTCTAG</t>
  </si>
  <si>
    <t>MetMK1DRAFT_00031990</t>
  </si>
  <si>
    <t>MTAKRIIACLDVKDGKVVKGVRFVNLKEKGDPAILASKYEEEGADEIVFL
DISATVEGRKTLLQKVRETAEILSIPLTVGGGVRTVDDVSRLLSNGADKV
SINTAAVENPELIELASREFGAQAVVVAIDVKRLNDSWAVFIRSGTENTG
LDALRWAKKVQELGAGEILLTSIDRDGTRDGYDIEVTKFVSENVTIPVIA
SGGAGKPEHFLEAFLKGKADAALAAGVFHDGVIRIRALKEYLRENGVEVR
T</t>
  </si>
  <si>
    <t>ATGACGGCCAAAAGGATAATCGCCTGCCTTGACGTAAAGGACGGGAAAGT
AGTCAAGGGTGTGAGATTCGTGAATTTGAAGGAAAAGGGAGATCCAGCCA
TACTGGCTAGCAAATACGAGGAGGAGGGGGCGGACGAAATAGTCTTCTTG
GATATCTCGGCAACGGTGGAGGGGAGGAAGACTCTGTTACAGAAGGTCAG
GGAGACGGCGGAGATCCTGTCGATTCCGTTGACTGTAGGAGGGGGAGTGA
GGACAGTGGACGACGTCTCTAGACTACTCTCAAATGGTGCAGATAAGGTG
AGTATCAACACAGCAGCCGTGGAGAACCCAGAGTTGATTGAACTTGCCTC
AAGGGAGTTCGGTGCCCAGGCAGTGGTGGTAGCCATAGATGTCAAGAGAC
TCAATGATTCGTGGGCAGTGTTCATCAGGTCTGGTACAGAGAACACAGGG
CTTGACGCACTGAGGTGGGCTAAGAAGGTGCAAGAATTAGGTGCGGGCGA
GATCTTACTGACTAGCATTGACAGGGATGGAACTAGGGACGGTTATGACA
TTGAGGTGACGAAGTTTGTGTCGGAGAACGTCACAATACCGGTAATAGCG
AGTGGCGGGGCAGGGAAACCAGAACATTTCTTAGAGGCCTTTCTGAAAGG
TAAGGCTGATGCAGCTCTTGCAGCTGGCGTGTTTCATGATGGGGTGATCA
GGATCAGAGCCCTGAAGGAATACTTGAGGGAAAACGGCGTTGAGGTGAGA
ACTTGA</t>
  </si>
  <si>
    <t>MetMK1DRAFT_00031960</t>
  </si>
  <si>
    <t xml:space="preserve">MKVIILNYGVGNLFSISSAFKRLGAEVEIRAEPAEADLIVLPGVGAFSSV
GSFLAKWRGRLEELRRSGSKFLGVCLGMQLFFEEGYEGGRTKGLGWLKGY
VDLLRDAPKLPHIGWDVLMEKGSCDLSEGLKGRYAYFVHSYVAYTPMRPA
MTSVYGMEFPALVCTDELVGTQFHPEKSGETGGIFLRNLIEWVKR
</t>
  </si>
  <si>
    <t>ATGAAGGTAATAATACTCAATTATGGTGTAGGTAACCTCTTCAGCATCTC
CTCCGCCTTCAAGAGGCTAGGTGCCGAAGTGGAGATAAGAGCCGAGCCGG
CTGAGGCGGATCTTATAGTCCTACCTGGCGTGGGGGCCTTCTCTTCTGTC
GGATCGTTTCTCGCAAAGTGGAGGGGAAGACTAGAGGAGTTGAGGAGGAG
TGGGTCGAAGTTCTTAGGAGTCTGCCTAGGCATGCAACTGTTCTTCGAAG
AGGGGTACGAAGGTGGGAGGACTAAGGGACTCGGGTGGCTGAAGGGTTAC
GTTGATCTCCTACGGGATGCCCCAAAGCTACCTCACATAGGATGGGACGT
TCTCATGGAGAAGGGGTCCTGTGATCTAAGCGAGGGACTCAAAGGGAGGT
ATGCTTACTTCGTGCACAGCTATGTTGCCTATACTCCCATGAGGCCAGCG
ATGACTTCAGTCTATGGAATGGAGTTCCCAGCACTGGTGTGCACCGATGA
ATTGGTGGGCACGCAATTTCACCCTGAGAAGAGCGGGGAGACTGGGGGAA
TCTTCTTGAGGAATCTAATCGAGTGGGTGAAGAGATGA</t>
  </si>
  <si>
    <t>his_R03457</t>
  </si>
  <si>
    <t>Imidazoleglycerol-phosphate dehydratase</t>
  </si>
  <si>
    <t>MetMK1DRAFT_00032000</t>
  </si>
  <si>
    <t>MSRSVRKVRETKETKVLVELNLDEKGEVKVRTPVPFFNHMLNTMLFYMGI
SAVVEAEDKQNYDDHHVVEDVGITLGQALREALGDRAGIKRFAHAIVPMD
EALVLVAVDISGRGMAEIGLRVKRESIGGLSTENVPHFFKTFAINSGITL
HVRQLSGENEHHVIEASFKGVGLSLEEAVSVIGKDVRSTKGSL</t>
  </si>
  <si>
    <t>ATGTCTAGAAGCGTTAGGAAGGTCAGGGAGACTAAGGAGACGAAAGTCTT
AGTGGAACTGAACTTGGACGAGAAGGGAGAAGTGAAAGTCAGAACTCCAG
TACCTTTCTTCAATCATATGCTCAATACCATGTTATTCTATATGGGTATC
TCGGCTGTAGTAGAGGCTGAGGATAAGCAGAATTACGATGATCATCACGT
TGTCGAAGACGTGGGGATAACCTTAGGTCAGGCGTTGAGGGAAGCTTTGG
GAGACAGAGCTGGTATAAAGAGGTTTGCACATGCCATCGTACCTATGGAC
GAAGCTTTGGTTCTGGTGGCTGTAGACATCTCTGGGAGAGGGATGGCAGA
GATAGGCCTCAGGGTTAAGAGGGAATCTATAGGCGGTTTGTCGACAGAGA
ACGTACCCCACTTCTTCAAGACTTTCGCCATCAATTCTGGGATAACACTT
CACGTGAGACAGCTCTCTGGGGAGAATGAGCATCACGTCATAGAGGCGTC
GTTTAAGGGAGTCGGGCTGTCGCTTGAGGAGGCTGTTTCCGTGATTGGAA
AGGACGTCAGGAGCACGAAGGGATCACTATGA</t>
  </si>
  <si>
    <t>his_R03243</t>
  </si>
  <si>
    <t xml:space="preserve">LKEVIYPWLKGAKEYDFTDIKEGLRLHLNESPYPPPDFVLEAVTRYLKAG
NRYQHPDLSKRFRELAAEYNGVEPDEIFPTTGGDGAIRSVFYNFTQPGDV
VLSNYPGYSMYSVYSSFRGLREERVNLREAGDWWQEDMDSLLSKADRSRL
VVIDDPNNPTGSPMLQANEDKIKALAERVKGIVLLDEAYYEFSGYTASKL
VSKYPNLVIVRTLSKAFSLASFRVGYLIADREIVKVLEKGSTPFDVPLPS
LIAGITALERPSYAREIASEISGNREYLYRALKSVGLKVYKSVTNFLFFK
YGGDLLSPLLKRGIAIRNPIKDFYRVTVGTKEQCDIFVKELGEIIEDSNT
EQR
</t>
  </si>
  <si>
    <t>TTGAAGGAAGTAATATATCCTTGGCTAAAGGGGGCCAAGGAGTACGATTT
CACGGACATAAAGGAGGGATTGAGGCTTCATCTCAACGAGTCTCCTTACC
CTCCACCTGATTTCGTGTTGGAGGCAGTCACCAGATATCTTAAGGCCGGA
AACAGGTATCAGCACCCAGATCTGTCCAAGAGATTCAGGGAGCTCGCGGC
TGAATATAATGGCGTTGAACCGGATGAGATATTCCCTACTACTGGAGGGG
ACGGTGCAATAAGGTCAGTGTTCTACAACTTCACCCAACCCGGTGATGTT
GTCCTGTCCAATTACCCTGGATACAGCATGTACTCTGTTTACTCTTCCTT
CAGGGGACTTAGGGAGGAGAGGGTGAATTTAAGGGAGGCTGGTGACTGGT
GGCAGGAGGACATGGATTCCCTACTCAGCAAGGCTGATAGGTCTAGGCTG
GTCGTGATCGACGACCCAAACAACCCGACTGGATCCCCTATGCTTCAGGC
CAACGAGGATAAGATAAAGGCCTTGGCGGAGAGAGTCAAGGGTATAGTGT
TATTGGATGAGGCATATTATGAATTCTCCGGCTACACGGCGTCGAAGTTA
GTCAGCAAATACCCCAATCTCGTCATTGTGAGGACTTTGAGCAAGGCATT
CTCTCTGGCCTCCTTTAGAGTGGGTTATCTAATAGCTGACAGAGAAATAG
TGAAAGTCTTAGAGAAGGGATCCACTCCCTTCGACGTCCCCTTACCGTCC
CTTATAGCCGGGATAACGGCGTTGGAGAGACCTTCCTATGCCAGGGAGAT
AGCGTCTGAAATATCTGGGAACAGGGAATATCTGTACAGGGCTTTAAAGT
CCGTGGGACTCAAGGTGTATAAGTCTGTGACCAATTTCCTCTTCTTTAAA
TATGGGGGAGATCTGCTAAGCCCCTTGCTTAAGAGAGGGATAGCCATAAG
GAACCCCATAAAAGACTTCTATAGGGTCACCGTGGGGACTAAGGAACAAT
GTGACATATTCGTGAAGGAATTGGGTGAGATAATTGAAGATAGCAATACC
GAACAAAGGTAG</t>
  </si>
  <si>
    <t xml:space="preserve">MHGGLPWRDGRPPKVKDLSVNLNPLGVPRFVEELLEEALRLKVYTYYPDD
YRPLRSVIAEVYDLSPEMVGLFNGASEAISLLQGDYWVPEPNYSEYPRGS
IYLAQEERDRFRYPLYGRAVVTSHPNNPTGAPLDEETVVGFLQDGGRLVL
DQSFADISPVTSFVRYLTEFPRLLILTSFTKSFSIPGLRIGFTLGSDSLK
LERRAPPWRVNGLAYYVFSNADPKEIRSFLNSSREKVRDLLDQVNLSEVK
VYRSSAPFLLVETPMNSTSLNSRLKGLGYHVRECWDFVGLRSTHVRVALD
QEVNKVLRLIRTLSSEAQGLTV
</t>
  </si>
  <si>
    <t>ATGCACGGAGGCCTTCCTTGGAGGGACGGGAGACCACCTAAGGTCAAGGA
CCTCAGCGTGAACCTCAACCCCTTGGGAGTCCCAAGGTTTGTGGAGGAAC
TCCTGGAGGAGGCCCTCAGACTCAAGGTTTATACATATTATCCGGACGAT
TACCGACCGTTGAGGAGTGTCATAGCTGAGGTGTACGACCTGAGCCCGGA
GATGGTGGGCTTGTTCAACGGAGCCAGCGAGGCCATATCCCTCCTTCAAG
GAGATTACTGGGTTCCTGAACCCAACTACTCCGAGTACCCCAGAGGTTCA
ATTTACTTGGCCCAGGAAGAGAGGGACAGGTTCAGGTATCCTCTGTACGG
TAGGGCGGTGGTGACTAGCCATCCCAACAACCCCACCGGTGCCCCACTCG
ACGAGGAGACAGTGGTGGGGTTCCTCCAGGATGGAGGAAGACTAGTGCTC
GACCAGTCCTTCGCCGACATAAGCCCCGTGACCTCATTCGTCAGGTACCT
CACCGAGTTCCCAAGGCTTCTGATCCTCACGTCGTTCACAAAGAGCTTCT
CAATCCCAGGTTTGAGAATAGGGTTCACCTTGGGGTCAGATAGCCTCAAG
CTTGAGAGGAGGGCTCCCCCGTGGAGGGTTAACGGGTTGGCTTACTACGT
CTTCAGCAACGCTGACCCTAAGGAGATCAGGTCGTTCCTGAACAGCTCGA
GGGAGAAGGTGAGGGATCTGCTGGATCAGGTCAACCTCAGCGAGGTCAAG
GTCTACAGGTCCTCTGCGCCCTTCTTGTTGGTGGAGACCCCCATGAACTC
CACCTCCCTGAACTCTAGGCTGAAGGGCCTAGGATATCACGTGAGGGAGT
GCTGGGACTTCGTGGGGTTGAGATCTACACACGTGAGGGTGGCCCTGGAC
CAAGAGGTAAACAAGGTACTGAGGCTGATCCGAACCCTCTCCAGTGAGGC
TCAGGGTCTCACAGTGTAG</t>
  </si>
  <si>
    <t xml:space="preserve">his_R03012                         </t>
  </si>
  <si>
    <t>histidinol dehydrogenase</t>
  </si>
  <si>
    <t>MetMK1DRAFT_00031980</t>
  </si>
  <si>
    <t xml:space="preserve">LIRREIPTRRLETLTDVLSKVEEILRRVRNEGDNALTQLALQFDGVELNN
LEAERWELEEGAERLDPEVRRSIDMVWNQLESFHSLMKPPSMGGGRGGIE
YGVNWVPIDRVGIYVPGGRKTYPSTLMMTGIPARVAGVKEIYVCTPVKTS
VDPAIAYIALKLNVDGVYKVGGAQAIGALAYGTQTIKKVDKIVGPGNVFV
QAAKYLVSAEVGIDGVEGPTELVVIADEIANPTRVALDLMAQGEHGPGSV
LVLISPSEALLNKVEELLPQEGTFYLIKSSDLEEAVNVANELAPEHLSLY
VRNADELLRQVRNAGAITVGDTPPALLDYSAGPDHVLPTNGWARFRGGLT
VYDFLKGIAYVRSKNPDRELIRAAMKLAEYEGFTVHSRSMGVRYE
</t>
  </si>
  <si>
    <t>TTGATAAGGAGAGAAATACCTACAAGGAGACTCGAAACGTTAACTGACGT
TTTGAGCAAAGTGGAGGAAATATTACGCAGGGTCAGGAATGAAGGAGATA
ATGCGCTCACTCAACTAGCCCTTCAGTTCGATGGAGTGGAGCTCAACAAC
CTTGAGGCAGAGAGATGGGAACTGGAAGAGGGCGCAGAGAGACTAGATCC
TGAAGTCAGGAGATCCATAGATATGGTGTGGAATCAATTGGAGTCTTTTC
ACTCGCTCATGAAGCCCCCCAGCATGGGAGGTGGGAGAGGTGGAATCGAG
TACGGAGTTAATTGGGTACCTATAGATAGGGTGGGGATTTACGTTCCAGG
AGGGAGAAAGACGTATCCCTCAACACTCATGATGACCGGGATCCCCGCTA
GAGTGGCAGGAGTTAAGGAGATCTACGTGTGTACTCCAGTCAAGACATCG
GTGGATCCCGCCATAGCTTACATAGCCCTAAAGCTCAACGTCGACGGTGT
CTACAAGGTCGGCGGAGCCCAGGCAATAGGAGCCCTAGCATACGGAACTC
AGACAATTAAGAAGGTGGACAAGATAGTGGGACCTGGAAACGTCTTCGTC
CAGGCAGCTAAATATTTGGTTAGCGCGGAAGTGGGGATCGACGGTGTAGA
GGGGCCCACAGAGCTAGTTGTCATTGCAGATGAGATTGCGAATCCGACGA
GAGTTGCCTTAGACTTAATGGCACAAGGTGAACATGGTCCTGGAAGTGTT
CTAGTTCTCATCTCTCCCTCTGAGGCTCTCCTAAACAAGGTGGAGGAACT
CCTACCTCAGGAGGGAACATTTTATTTGATTAAATCCAGTGACCTAGAGG
AGGCAGTGAACGTAGCAAACGAGCTGGCTCCAGAGCACCTCTCACTCTAC
GTGAGGAACGCTGATGAATTGCTCAGGCAGGTGAGGAACGCAGGTGCTAT
TACCGTAGGAGACACACCACCAGCCCTACTGGACTACTCAGCCGGTCCGG
ATCACGTGTTGCCCACCAATGGATGGGCTAGGTTTAGGGGAGGTCTTACG
GTATACGACTTCCTGAAAGGTATAGCATACGTGAGGTCTAAGAATCCAGA
TAGAGAGTTGATAAGGGCTGCCATGAAACTGGCAGAATATGAGGGATTTA
CCGTTCACTCCAGGAGTATGGGTGTGAGATATGAGTGA</t>
  </si>
  <si>
    <t xml:space="preserve">his_R01163                         </t>
  </si>
  <si>
    <t>L-lysine_condensed</t>
  </si>
  <si>
    <t xml:space="preserve">met_R01777_assumed       </t>
  </si>
  <si>
    <t xml:space="preserve">1 L-Homoserine + 1 Succinyl-CoA = 1 CoA + 1 O-Succinyl-L-homoserine </t>
  </si>
  <si>
    <t>2.3.1.46</t>
  </si>
  <si>
    <t xml:space="preserve">met_R02508_R03260                  </t>
  </si>
  <si>
    <t>2.5.1.48</t>
  </si>
  <si>
    <t>MetMK1DRAFT_00011880</t>
  </si>
  <si>
    <t>LQEVFRLRESTKSVRESIDPTTGAITTPIYQTTAFLYPEGERYRYSREIN
PTVLELAKKIAELEGAEAGLAFSSGMGAISTSLLTLSRPGSKILVHVDMF
GRSVRFVKDYLSSWGVKVSVAPADNESMIEMAKDKHDIVFVESITNPLVR
VVDLEELGKTCKDLGSTLIVDSTFATPINQKPLEFGAKLVIHSASKFIAG
HNDVITGLLAGDGNLVKAIDQMRRTLGTSLDPHPAFLVIRGMKTLKIRMD
VINRNAMAIAEFLESHPKVQRVYYPGLKSHETHEVATRVLKGYGGVVSFE
VRGGTEAAVKVMKSTSVIIPAQSLGGVNSLISHPPTMSHRTLSPEERKAS
GITDGLLRLSVGIEDVEDLVEDLDRALSKI</t>
  </si>
  <si>
    <t>TTGCAGGAGGTGTTCAGATTGAGAGAATCAACTAAGTCCGTCAGAGAGTC
CATAGATCCAACGACTGGAGCAATAACAACTCCAATATATCAGACTACCG
CCTTCTTATACCCAGAGGGAGAGAGATATAGATATTCCAGAGAGATCAAT
CCGACTGTCCTAGAACTGGCCAAGAAGATAGCTGAACTGGAGGGAGCAGA
AGCAGGATTAGCGTTTTCCTCGGGGATGGGAGCCATATCTACGTCTCTTC
TCACCCTGTCAAGGCCAGGGAGCAAGATCCTCGTTCATGTAGATATGTTC
GGTAGGAGCGTCAGATTCGTTAAGGATTATTTGTCCAGTTGGGGAGTGAA
GGTGAGCGTTGCCCCTGCAGACAATGAATCCATGATCGAGATGGCGAAGG
ACAAGCACGACATAGTTTTTGTGGAAAGCATAACTAACCCTCTAGTGAGG
GTGGTGGACTTGGAGGAGCTTGGCAAGACGTGTAAGGACTTGGGATCTAC
CCTCATAGTAGACTCGACTTTCGCTACGCCGATCAATCAAAAGCCGCTGG
AGTTCGGGGCCAAACTAGTGATCCACAGTGCCTCCAAGTTCATCGCAGGA
CACAACGACGTGATAACAGGTCTCTTGGCAGGTGATGGAAACTTAGTTAA
GGCTATAGATCAGATGAGGAGGACCTTAGGAACCTCCCTGGACCCTCACC
CGGCCTTTCTCGTGATTAGGGGCATGAAGACGCTGAAGATCAGAATGGAC
GTGATAAACAGGAACGCCATGGCCATAGCTGAGTTTCTCGAGTCTCACCC
TAAGGTTCAGAGGGTCTACTATCCTGGGCTAAAGAGCCACGAGACGCATG
AGGTTGCCACCAGGGTTCTGAAGGGTTATGGGGGTGTAGTCAGCTTTGAG
GTCAGAGGGGGTACAGAGGCCGCGGTAAAGGTTATGAAGTCCACTTCGGT
AATAATTCCGGCTCAGAGCCTAGGTGGAGTTAACTCGTTGATATCCCACC
CACCCACCATGAGCCATAGGACTCTATCGCCTGAGGAGAGGAAGGCCTCT
GGTATAACAGATGGTCTCCTTAGACTGTCAGTTGGTATTGAGGACGTAGA
GGACCTAGTGGAGGACTTGGACAGGGCACTCTCCAAGATCTAA</t>
  </si>
  <si>
    <t>met_R00946</t>
  </si>
  <si>
    <t>2.1.1.14</t>
  </si>
  <si>
    <t>MetMK1DRAFT_00023370</t>
  </si>
  <si>
    <t>VIKFRISIIGSYPRSPSLGKVFSRFRAGKVSKDILEKEVMRRESTFLSLV
KDIGAHYSTDGLLRWDDLLDVTFSYLSGQEKGELMRFFDNNFYYRKPVIK
DRLRARLEEYLSYLQGDIELAKQVGYTGTLKAVIVGPLTYSLLSDNQYYE
TVEELIMSYSAEVNSVLKNLPRGINAVEIHEPSIFAKGVKTSLLDRLKDA
YQTLLSGVQVEKHLITYFYINSSRIDLLLSLPVDVYGFDIIENMNILGVL
YRKVKERRVFLGVLDTRNTKIERVSTIRRVVEKAREKGASEVLIGNAAPM
DFIPEAVVIKKLKLLKKIGGA</t>
  </si>
  <si>
    <t>GTGATAAAATTTAGGATAAGCATAATAGGAAGTTACCCACGGTCTCCATC
GCTGGGCAAAGTTTTTTCGAGGTTCAGGGCTGGAAAGGTAAGTAAGGACA
TCCTTGAAAAGGAGGTAATGAGAAGAGAGAGCACTTTCTTAAGTTTAGTT
AAGGACATAGGTGCACATTACAGTACCGACGGTCTGCTAAGGTGGGACGA
CCTTCTCGACGTCACTTTTTCCTATTTGTCTGGCCAAGAAAAAGGAGAGC
TTATGAGGTTCTTCGATAATAACTTCTATTACAGGAAGCCTGTCATTAAG
GATAGGCTAAGGGCTAGATTAGAGGAGTACCTGAGTTATCTCCAAGGGGA
TATTGAGCTGGCAAAGCAGGTAGGATATACAGGAACTCTCAAGGCTGTAA
TTGTTGGGCCCCTAACTTACTCCCTCTTATCCGATAACCAATACTATGAA
ACTGTTGAGGAACTAATAATGAGCTATAGTGCAGAAGTTAACTCAGTCCT
AAAAAATTTACCTAGAGGAATAAATGCCGTCGAGATCCATGAGCCGTCCA
TTTTCGCTAAGGGCGTCAAGACGTCCTTATTGGACAGACTTAAGGACGCT
TACCAAACACTCCTTTCAGGAGTGCAAGTGGAGAAGCACCTGATAACCTA
CTTTTATATAAACTCATCGAGGATAGATCTACTCCTCTCTTTACCTGTAG
ACGTCTACGGCTTTGATATCATAGAGAATATGAACATCCTAGGCGTATTA
TATAGGAAAGTCAAGGAGAGGAGGGTTTTCCTGGGAGTCCTCGACACTAG
GAACACCAAGATCGAGAGAGTTAGCACCATAAGGAGGGTAGTGGAGAAAG
CTAGAGAAAAGGGGGCATCAGAAGTTTTAATAGGAAACGCTGCCCCCATG
GATTTCATACCGGAAGCGGTAGTTATTAAGAAACTGAAGTTATTGAAGAA
GATTGGTGGTGCTTAA</t>
  </si>
  <si>
    <t>MetMK1DRAFT_00023380</t>
  </si>
  <si>
    <t>MELPLLPTTVIGSYPRPKWLREVIALRKAGRISEDDLKEAFNDAAVTVMR
DHLIAGIDVPTDGEVKRDEMVEFFAERLKGFKFYGPVRVWGTAYYRKPSV
VDKIEYVRPMLLDEVEFTKSISYTPNFKVTITGPYTMGYWSYNEYYKSRR
DMVFDLAKAINSEIRSLVDAGAKIIQVDEPAIHSTKDEVPWAIEAVNESI
KGINAKLMVHICYGDYKLVAPYLNDLKVDQINFALKIYDYKPLKLLKEVG
FEKELGAGVIDVHNKRVESPEEVQKDLMTILRYFPPEKVWVNPDCGLKLQ
PRKIAFEKMVSMVNGTRLAREELKKGENRK</t>
  </si>
  <si>
    <t xml:space="preserve">ATGGAACTACCGCTGTTACCAACCACAGTTATAGGTAGTTATCCGAGACC
TAAGTGGCTAAGGGAAGTAATAGCACTAAGGAAGGCTGGAAGGATCTCGG
AGGATGACCTAAAGGAGGCTTTCAACGACGCTGCGGTAACTGTTATGAGG
GATCACTTGATAGCTGGAATAGATGTTCCCACGGATGGAGAGGTGAAGAG
AGACGAGATGGTTGAATTCTTTGCAGAGAGACTCAAGGGGTTCAAGTTCT
ACGGGCCTGTGAGGGTTTGGGGAACAGCATACTACAGGAAACCGTCAGTG
GTTGACAAGATAGAATACGTTAGACCTATGCTCCTAGATGAGGTCGAGTT
CACCAAAAGCATTTCCTATACACCCAACTTCAAAGTCACCATTACAGGAC
CTTACACTATGGGTTATTGGTCTTACAACGAGTACTACAAGAGCAGAAGG
GATATGGTCTTTGACCTGGCTAAGGCCATAAACTCAGAAATACGGAGTCT
GGTGGATGCTGGAGCTAAGATAATCCAGGTAGATGAGCCAGCGATTCACT
CAACTAAGGACGAAGTTCCATGGGCTATTGAGGCCGTCAATGAGTCAATT
AAGGGGATTAACGCTAAGCTGATGGTACACATATGTTACGGAGACTACAA
GCTCGTCGCGCCTTATCTCAACGACCTCAAGGTAGATCAGATAAACTTCG
CTTTGAAGATATATGATTACAAGCCATTGAAGCTTCTGAAGGAAGTGGGA
TTCGAGAAGGAGCTTGGAGCCGGTGTTATAGACGTGCATAACAAGAGGGT
AGAGTCTCCAGAGGAAGTTCAGAAGGACCTGATGACCATCCTAAGGTACT
TCCCTCCAGAGAAGGTATGGGTCAATCCGGATTGTGGTCTTAAACTTCAA
CCTAGGAAAATAGCCTTCGAAAAAATGGTCTCCATGGTTAACGGAACCAG
GCTTGCTAGGGAAGAACTTAAAAAAGGAGAGAACAGGAAATAA
</t>
  </si>
  <si>
    <t>MetMK1DRAFT_00015600</t>
  </si>
  <si>
    <t>MPFVNEKTYQRYVQEGREEEFHKLFEEGLKKVSEELGREYPILLGDRELK
TREKIEVRSPIDTSLTLGIFQKADSSLVKLAVSNAKDAFRDWRDSDWKDR
VEFTVRAANELRRMKYELAATITYENGKIRTESVAEVDETIDYFNYYAQV
LEENRGYVKEMEGRIYKNERGVSVMRPYGPWLIISPFNFPLAITATMALG
ALITGNTVVIKPSSDTPLSAFKLVQVLRRAGFPADAINYVTTPGEEVSRV
LETDLNVAGFAFTGSREVGHRLLKVFVNLRPRPAVLELGGKNATVVTVKA
DLKKAVEGTYRGAFGFDGQKCSATSRVFVEEGVYEEFLRRLKARADTTQI
GDPRQRTTFMGPLINKQALEKFRKFVDQALSEGGKVLVGGKVREDTKTYL
VEPTVITDVPYTSSLWKTELFVPIVLVKSVRNLEEAVRLVNDVDYGLTAG
IFSEDEREVEYFFRNVEAGVVYANREVGSTTGAMPGVQPFGGWKDSGLTG
RNAGGPYYLLSFLREQARTTY</t>
  </si>
  <si>
    <t xml:space="preserve">ATGCCTTTCGTAAACGAGAAGACCTATCAGAGATACGTACAGGAAGGGAG
AGAAGAGGAGTTTCATAAGTTATTCGAGGAGGGACTGAAGAAGGTCTCGG
AGGAACTCGGGAGAGAGTACCCGATACTCCTAGGTGATAGAGAGCTCAAG
ACACGTGAGAAGATTGAGGTTAGATCCCCTATCGACACGTCCCTGACCTT
GGGTATCTTCCAGAAGGCGGATTCATCGCTAGTGAAGCTAGCAGTCTCCA
ACGCTAAAGACGCATTCAGAGATTGGAGGGATTCGGACTGGAAGGACAGA
GTTGAGTTCACAGTGAGGGCTGCAAACGAGCTCAGGAGGATGAAGTATGA
ACTGGCTGCCACGATAACCTACGAGAACGGTAAGATAAGGACGGAAAGTG
TGGCAGAGGTAGACGAGACTATTGACTACTTCAACTATTACGCTCAGGTA
CTGGAAGAGAACAGAGGTTATGTCAAGGAGATGGAAGGGAGAATATACAA
GAACGAGAGGGGAGTGTCGGTTATGCGACCCTACGGACCTTGGTTGATAA
TCTCACCCTTTAACTTCCCTCTCGCCATCACGGCCACTATGGCCTTGGGA
GCCCTAATAACTGGTAACACCGTCGTGATAAAGCCTTCCTCAGACACTCC
ACTATCAGCGTTCAAGTTAGTACAGGTTCTCAGGAGGGCAGGTTTCCCAG
CAGACGCAATCAATTACGTTACGACTCCAGGGGAGGAGGTCTCCCGAGTA
TTGGAGACCGATCTGAATGTTGCTGGTTTTGCATTCACCGGTTCGAGGGA
GGTAGGGCATCGCTTACTGAAGGTCTTCGTCAATCTGAGGCCTAGGCCGG
CAGTGTTGGAGCTCGGTGGGAAGAACGCCACGGTGGTGACTGTTAAGGCA
GACCTGAAGAAAGCGGTGGAGGGGACTTACAGAGGTGCCTTCGGTTTCGA
CGGACAGAAGTGCAGTGCCACTTCCAGGGTTTTTGTGGAGGAGGGAGTTT
ATGAAGAGTTCCTGAGAAGATTGAAGGCTAGGGCTGACACGACTCAGATA
GGCGATCCGAGGCAGAGGACGACCTTCATGGGTCCACTTATAAACAAGCA
GGCTTTGGAGAAGTTCAGGAAGTTTGTGGATCAAGCCCTGAGCGAAGGTG
GCAAGGTTCTAGTGGGCGGAAAGGTGAGGGAAGACACTAAGACTTACCTG
GTGGAACCGACTGTGATCACAGACGTCCCCTACACCAGCTCCCTTTGGAA
GACTGAGCTATTCGTCCCCATAGTCCTGGTCAAGTCTGTGAGGAACCTGG
AGGAAGCAGTGAGGCTTGTGAATGACGTCGACTACGGGCTTACGGCAGGC
ATATTTTCAGAGGATGAGAGAGAGGTAGAGTACTTCTTCAGGAACGTAGA
GGCCGGCGTGGTTTACGCCAATAGGGAGGTCGGTTCCACAACGGGGGCCA
TGCCCGGAGTTCAGCCCTTCGGTGGATGGAAGGACTCAGGTCTCACGGGT
AGGAACGCCGGAGGACCCTATTACCTGCTTTCCTTCCTGAGGGAACAGGC
TAGGACCACGTACTAG
</t>
  </si>
  <si>
    <t>pyrroline-5-carboxylate reductase</t>
  </si>
  <si>
    <t>MetMK1DRAFT_00003340</t>
  </si>
  <si>
    <t>MRIAVLGSGTIGTALVRAALSSGHRVIGTGRSERTLERVKSLGAEATRNN
EEAIASSELVVVSVKPQHFPEMVSSVSSDLWIGRTVVSVMAGVRLETLRR
IMRGAEVFRAMPNVNSTVGKSATALTGEGERRGEVDSLFRTVGVTYWVQE
ELMDVWTALVGSGPAFVSELVDGLVLGAVASGMSRELAYSAVLDMLEGTI
ANLRAHRGHPLELRDNVTTPAGTTIAGLKVMERRLVKSAMMETIEAASRR
AARLGKVIDEKISREISERK</t>
  </si>
  <si>
    <t>ATGAGGATAGCGGTGCTAGGGAGTGGAACCATCGGGACCGCCCTGGTGAG
GGCAGCCCTGTCCTCAGGTCACAGGGTGATTGGGACGGGTAGGAGCGAGA
GAACCCTGGAGAGGGTCAAGTCCCTGGGGGCAGAGGCCACGAGGAACAAC
GAGGAGGCCATAGCGAGCTCGGAGCTGGTAGTTGTGAGCGTCAAGCCACA
ACACTTCCCCGAGATGGTGAGCTCAGTGAGCAGCGACCTCTGGATCGGGA
GGACAGTGGTCTCGGTCATGGCCGGGGTGAGGCTGGAGACCCTCAGGAGG
ATCATGAGGGGGGCGGAGGTGTTCAGGGCAATGCCCAACGTCAACTCCAC
CGTGGGGAAGTCTGCCACCGCCCTCACCGGTGAGGGGGAGAGGAGGGGGG
AGGTCGACTCCCTCTTCAGGACCGTGGGAGTGACCTATTGGGTACAGGAG
GAACTCATGGACGTCTGGACTGCCCTGGTAGGCAGCGGGCCGGCCTTTGT
ATCCGAGCTAGTGGACGGACTGGTGTTAGGGGCTGTCGCCTCCGGGATGT
CCAGGGAGCTCGCCTATTCTGCTGTGTTGGACATGTTGGAGGGGACGATA
GCTAACCTGAGGGCCCACAGGGGGCATCCGTTGGAGCTCAGGGACAACGT
GACCACTCCAGCAGGGACAACCATAGCGGGGCTAAAGGTCATGGAGAGGA
GGTTGGTCAAGTCCGCCATGATGGAGACAATCGAGGCGGCCAGCAGGAGG
GCCGCCAGGTTAGGTAAGGTCATAGATGAGAAGATCTCCAGGGAGATCTC
GGAGAGGAAGTGA</t>
  </si>
  <si>
    <t xml:space="preserve">pur_R01072                     </t>
  </si>
  <si>
    <t>Glutamine phosphoribosylpyrophosphate amidotransferase</t>
  </si>
  <si>
    <t>MetMK1DRAFT_00031630</t>
  </si>
  <si>
    <t>MAGIVGILAFDQVWNVSKFLYYSLVGLQHRGYATSGVALLDGKIREKIND
VPPEDLEVDIGGWAGLGYAGTRRGYPVVTDDAALVIDGVIKVDLNEFSKR
LVTDPESAILSAKGAFSLIALTRDGNLIAYRDETGLRPLALGGFGFDMGI
IASEPVAMWVIGGEFRREVKPGEMILMSRLNVSTKQLREPRKAYCSIEYV
YQARIDSYVNESEVYQVRVRIGELLAEERPLEADVVIGVPDTALPFALGY
SRRLNIPLELGFTRTGSPIRTMLASDDFLKIVGVQLKLNPVRGAVHSKRV
VLIDDSMVTGTTLKNTIASLRRLGAKEVHVLIGSPKLVSPCPYGVEVPEE
KELIAANLREEEIAKVLGADSIHWLSLEGLRRALTSSSLCMGCMTRSYPK
VIQ</t>
  </si>
  <si>
    <t xml:space="preserve">ATGGCTGGAATAGTAGGCATATTAGCCTTCGATCAAGTATGGAACGTCTC
TAAGTTCCTCTACTACTCCCTAGTGGGTCTTCAACACAGGGGATACGCGA
CCAGCGGAGTCGCTCTACTGGACGGAAAAATCAGAGAGAAAATCAATGAC
GTACCGCCGGAGGACTTGGAGGTGGACATAGGAGGATGGGCTGGACTGGG
ATACGCGGGAACCAGGAGAGGATACCCAGTGGTCACAGACGACGCTGCCC
TCGTGATAGACGGCGTAATAAAGGTGGACTTGAACGAGTTCTCCAAGAGA
CTAGTCACCGATCCAGAGTCAGCCATACTTAGTGCCAAGGGAGCATTCTC
GCTCATAGCCTTGACTAGGGATGGAAACCTGATAGCATATAGAGATGAGA
CCGGATTGAGGCCGTTGGCCTTAGGAGGCTTCGGCTTCGACATGGGTATT
ATTGCCTCGGAACCTGTGGCTATGTGGGTTATTGGGGGAGAGTTCAGGCG
AGAGGTCAAACCTGGAGAGATGATCCTCATGTCAAGACTCAACGTTTCAA
CCAAGCAGTTGAGGGAGCCCAGGAAGGCCTACTGCTCCATAGAGTACGTA
TATCAGGCTAGAATTGACAGTTACGTTAACGAAAGTGAGGTGTATCAAGT
TAGGGTGAGGATAGGAGAACTGCTGGCAGAGGAGAGGCCTCTTGAGGCCG
ACGTAGTGATAGGGGTTCCGGACACCGCGCTCCCCTTCGCCCTGGGATAC
TCGAGGAGGCTGAATATACCGCTAGAACTGGGTTTCACCAGGACAGGAAG
TCCCATAAGGACCATGTTGGCCTCGGACGATTTCCTCAAAATTGTGGGAG
TTCAATTGAAACTCAATCCGGTCAGAGGAGCAGTTCATAGTAAGAGAGTC
GTCCTCATTGACGATTCCATGGTCACAGGTACTACATTAAAGAACACCAT
AGCTAGCCTGAGAAGATTGGGAGCCAAGGAGGTTCACGTTCTCATCGGGA
GTCCGAAGTTGGTCTCCCCTTGTCCTTACGGGGTGGAGGTGCCAGAAGAG
AAAGAGCTCATAGCAGCTAACCTGCGGGAGGAGGAGATAGCCAAGGTATT
AGGCGCTGACTCGATACATTGGCTCTCCCTGGAGGGTTTAAGGAGAGCTC
TGACCTCTTCCTCCCTTTGCATGGGATGCATGACCAGGAGTTACCCGAAG
GTGATTCAATAA
</t>
  </si>
  <si>
    <t>MetMK1DRAFT_00031640</t>
  </si>
  <si>
    <t>LIREHCGVFGAVGEGSVKLTYEGLKLLQHRGQESAGISWTKDGRVKLVKG
LGLVGEAIDPERLEESEASIGHVRYSTTGSTTLEEAQPLGNDRISVSFNG
TITNYFMHGDYPTDTEFILTFLEREMKGGKPLKESLKGFMDVADGAYSLL
VLARDGTVLAVRDPRGFRPLVLGKINGAWVVSSEDSVIRQLGGQVIGSVH
PGELVVIQRGGIKREQVFHMLGTTCAFEYIYFARSDSVIDGVSVYSARIK
LGEILAERHPARADVVVPVPESSRPIALGFSRRSGIPLEEALVRTVYSKR
SFIMPSNEKRNEVLKEKFGLVDVAVRDKRVVLVDDSIVRGNTMNRIVSSL
RGAGAREIHVRIGSPMIRYPCYMGIDFPKRSDLLARSGDLRRIAEEIGAD
SVEYLTVEEMELAIGKRTICEACFTGDYPLRGKYDLSSLERVFSR</t>
  </si>
  <si>
    <t>TTGATCAGGGAGCATTGTGGGGTATTTGGCGCAGTAGGGGAGGGGTCAGT
GAAGCTCACCTATGAAGGGCTGAAGCTACTTCAGCACAGGGGACAGGAGT
CAGCTGGAATCTCCTGGACAAAGGATGGTAGGGTTAAGCTAGTGAAGGGG
CTAGGTCTGGTGGGTGAGGCCATAGATCCGGAGAGGTTGGAGGAATCAGA
GGCGTCCATAGGCCACGTCAGGTACTCCACCACCGGTTCAACCACACTGG
AGGAGGCTCAGCCCTTGGGAAACGATAGAATCTCCGTGTCCTTTAACGGC
ACCATAACCAACTACTTCATGCATGGGGATTACCCCACTGACACTGAATT
CATTCTGACCTTCCTGGAGAGGGAAATGAAGGGGGGAAAGCCCCTGAAGG
AGTCGTTAAAGGGTTTCATGGACGTGGCAGACGGGGCGTACTCACTGCTC
GTGCTAGCCCGTGACGGTACTGTGTTGGCTGTGAGGGACCCTAGAGGGTT
CAGGCCTCTGGTGCTGGGAAAGATCAATGGGGCGTGGGTAGTCTCCTCCG
AAGACTCGGTGATAAGACAACTCGGTGGACAGGTCATAGGTTCTGTTCAT
CCTGGAGAGTTGGTAGTAATTCAAAGGGGTGGAATTAAGAGGGAACAGGT
ATTTCACATGTTGGGAACCACGTGTGCCTTTGAGTACATCTATTTCGCAA
GAAGTGACTCCGTGATAGACGGGGTGTCGGTCTACTCTGCCAGGATTAAG
CTGGGCGAGATCCTTGCGGAGAGACATCCGGCCAGGGCCGACGTCGTAGT
CCCTGTCCCTGAATCGTCTCGGCCAATTGCCTTGGGTTTCTCCAGGAGGA
GTGGGATTCCACTGGAGGAAGCCTTGGTCAGGACCGTATATTCCAAGAGG
TCTTTCATTATGCCCTCCAACGAGAAGAGAAACGAAGTCCTTAAGGAAAA
GTTTGGCCTCGTGGACGTGGCGGTGAGGGACAAGAGGGTGGTACTGGTGG
ACGATTCCATAGTCAGAGGGAATACCATGAACAGGATAGTGAGCTCCTTG
AGAGGTGCGGGAGCGAGGGAGATACACGTCAGAATAGGATCTCCCATGAT
AAGATATCCGTGTTATATGGGAATAGATTTCCCCAAGAGATCCGACCTGT
TGGCCAGATCCGGAGACTTAAGACGAATAGCCGAGGAAATAGGTGCAGAC
AGCGTGGAGTACCTTACAGTTGAGGAAATGGAGCTGGCCATAGGCAAGAG
AACCATCTGTGAGGCATGCTTCACCGGTGACTACCCCCTGAGGGGAAAAT
ATGACCTCTCCTCACTGGAGAGGGTCTTCTCTAGGTGA</t>
  </si>
  <si>
    <t>MetMK1DRAFT_00031620</t>
  </si>
  <si>
    <t xml:space="preserve">MKVLLIGEGAREHVLAESLGNSSESYRVYALSSYINPGIMEVVRKTGGEY
LRGNVSSQEDVREAIRTVGPDFGVVGPEDPLFHGVADEFRKEGLPVIGPS
KTCSQIEKSKVWMRELMWKYQIDGRLRFRAFTSLEEASKFIMEYGGSVAV
KPSEQVGGKGVKVVADLQAYLSKEKRSALSRSVDEIGSLVKSEVKIIIEE
KVDGPEYTLHVLTDGYSYLPLPLAQDYKHAYQDGIGPETGGMGSISGPGN
LLPFITREEYEKTFEIVKRTAESISKETGDTYRGFISGQMMLTELWGPTV
IEFYSRMGDPETSAIIPRISSDFGRILQLAAEGRLAKAMLEVVPEPAVVW
AVAPLGYPLRRDLASGKEFQLDLERMREKGCKVYFGSIAYEGGKLISKGS
RALELVSIGDFEESSRRLESCVKLINSNTELIYRTDIGRGIWEQQDKAEI
VRYSYLNRVKRGTLGVSKDWSPNGGLW
</t>
  </si>
  <si>
    <t xml:space="preserve">ATGAAGGTACTCTTAATAGGAGAAGGTGCCAGGGAACATGTCCTGGCTGA
GTCCCTGGGTAACTCATCGGAGTCCTACAGGGTGTATGCCTTATCCTCTT
ACATTAACCCAGGTATCATGGAGGTGGTGAGGAAGACAGGCGGAGAGTAC
CTGAGAGGAAACGTAAGTTCCCAAGAGGACGTGAGAGAGGCCATAAGGAC
GGTGGGGCCGGATTTCGGAGTGGTGGGTCCTGAAGATCCATTATTTCACG
GTGTAGCGGACGAGTTCAGGAAAGAGGGGCTTCCAGTCATAGGTCCCTCT
AAGACTTGCTCCCAGATCGAGAAGTCAAAGGTATGGATGAGAGAACTGAT
GTGGAAGTACCAAATAGACGGGAGGCTGAGGTTTAGGGCATTCACCAGCC
TGGAGGAGGCCTCAAAGTTCATCATGGAGTATGGCGGATCTGTGGCCGTG
AAACCGTCAGAGCAGGTAGGGGGGAAGGGAGTCAAGGTAGTAGCTGATCT
ACAGGCCTATCTATCTAAAGAGAAAAGGAGTGCCCTGAGCAGGAGCGTGG
ACGAGATAGGTTCCCTGGTCAAAAGCGAGGTGAAGATAATCATAGAGGAG
AAAGTGGATGGACCCGAGTATACTCTGCACGTGTTGACAGACGGGTATTC
ATACCTCCCTCTTCCCCTGGCTCAGGATTACAAACACGCATACCAGGACG
GAATAGGTCCTGAGACTGGCGGGATGGGTTCAATATCAGGACCTGGTAAC
CTATTACCTTTCATCACGCGGGAGGAATATGAGAAGACCTTTGAGATAGT
GAAGAGAACCGCTGAGTCCATATCGAAGGAGACCGGGGATACGTATAGAG
GTTTCATCTCTGGACAGATGATGCTTACGGAGCTCTGGGGGCCTACAGTC
ATAGAGTTTTACTCCAGGATGGGGGATCCAGAGACCTCCGCCATAATTCC
CAGGATAAGCTCGGACTTCGGCAGAATCCTTCAGTTAGCTGCTGAGGGAA
GGTTAGCAAAAGCCATGTTAGAAGTCGTTCCAGAACCCGCTGTGGTGTGG
GCAGTAGCTCCCCTGGGTTATCCCCTAAGGAGAGACCTGGCCTCTGGAAA
GGAGTTTCAACTTGATCTAGAGAGAATGAGAGAGAAGGGTTGCAAGGTGT
ACTTCGGTTCCATCGCTTACGAAGGAGGGAAACTGATAAGCAAAGGCTCA
AGAGCCTTAGAGTTAGTGTCCATAGGGGACTTCGAGGAGTCGAGCAGGAG
ACTGGAGTCCTGTGTCAAGCTGATCAACTCTAACACGGAGCTCATATATA
GGACTGACATAGGGAGAGGGATCTGGGAACAGCAGGACAAAGCGGAGATA
GTGAGGTACTCCTATCTTAATAGGGTGAAGAGAGGCACCTTGGGGGTCTC
CAAGGATTGGTCGCCTAACGGTGGTCTCTGGTGA
</t>
  </si>
  <si>
    <t>R04325_assumed</t>
  </si>
  <si>
    <t>Formate-dependent phosphoribosylglycinamide formyltransferase (GAR transformylase)</t>
  </si>
  <si>
    <t>MetMK1DRAFT_00013970</t>
  </si>
  <si>
    <t>MEFGTPLVGNAKRIMFLGSGELGKEMVIEAQRLGMETVAVDRYDLAPAMQ
VAHRKYVVNMLDGKALRALVLRENPDAVVAEIEAIDTDALIELEENGVRV
IPNARAVKTCMNRLELRRTAAEKVGVPTTEYRFAESAEEAEEACKDVGLP
CLLKPEMSSSGHGHVLVKSIDEVRNAYEESVAHARGKGKRVIVEEYVKVD
TELTVLTYRHNFRGSVETRTLEPVEHKRPSYYYVESWHPSKVSSEIKERA
KEYAVRVVEELGGVGIFGVEILVSGSRVLFSEVSPRPHDTGLVTMASQDI
SEFQIHVRAAAGLPIPSVKLVSPAAAHVILAQGETWAPTYLNLEKALEIP
GVQVRLFGKPSTYEKRRMGLVLAVGDNVDEAIEKARKASSMILVK</t>
  </si>
  <si>
    <t>ATGGAATTCGGCACACCCCTCGTAGGAAACGCTAAAAGGATAATGTTCCT
GGGAAGTGGAGAGTTAGGCAAGGAGATGGTGATAGAGGCTCAAAGGCTTG
GCATGGAGACCGTTGCTGTAGACAGATATGATCTCGCACCAGCCATGCAA
GTGGCCCACAGGAAATATGTTGTGAATATGTTGGATGGAAAAGCGTTGAG
GGCATTGGTGTTGAGGGAGAATCCGGACGCAGTTGTAGCAGAGATAGAGG
CAATAGACACTGACGCCCTCATCGAGTTGGAGGAGAACGGGGTCAGAGTA
ATACCCAACGCGAGAGCCGTGAAAACCTGTATGAACAGGCTAGAGTTGAG
GAGAACTGCTGCCGAGAAGGTAGGAGTTCCGACCACAGAGTATAGGTTCG
CTGAGTCAGCAGAAGAAGCTGAAGAGGCGTGCAAGGACGTGGGACTTCCT
TGCCTTCTGAAGCCCGAAATGAGCTCCAGCGGACACGGTCACGTTCTCGT
AAAGTCCATAGATGAGGTTAGAAATGCCTATGAGGAATCGGTGGCCCACG
CTAGGGGAAAGGGGAAGAGAGTCATCGTCGAGGAATACGTGAAGGTAGAC
ACTGAACTCACCGTGTTGACGTATAGGCATAACTTCAGGGGAAGTGTGGA
GACCAGAACCCTAGAGCCCGTGGAACACAAGAGGCCCAGCTACTACTACG
TAGAATCGTGGCACCCATCTAAGGTCAGCAGCGAGATCAAGGAGAGGGCA
AAGGAGTACGCGGTTAGGGTGGTGGAGGAGCTTGGTGGAGTTGGAATATT
CGGTGTAGAGATCCTCGTGTCGGGGAGTAGAGTCCTCTTCAGTGAAGTGT
CCCCCAGGCCTCACGATACCGGCCTAGTGACCATGGCGAGCCAGGACATT
AGTGAGTTTCAGATACACGTCAGGGCTGCTGCGGGCCTGCCTATACCATC
GGTGAAATTGGTCTCGCCCGCCGCTGCTCACGTAATACTGGCGCAAGGTG
AGACGTGGGCCCCCACATATCTTAACTTGGAGAAAGCTCTGGAAATACCC
GGAGTTCAGGTCAGGTTGTTCGGAAAGCCAAGCACTTACGAAAAGAGGAG
GATGGGACTCGTCCTAGCTGTGGGAGATAACGTGGACGAGGCGATAGAGA
AGGCAAGGAAAGCCTCTTCAATGATCCTAGTTAAATGA</t>
  </si>
  <si>
    <t>MetMK1DRAFT_00031650</t>
  </si>
  <si>
    <t xml:space="preserve">MMLTLSSKEMELVRSTLDREPNEAEWKVVDALWSEHCSYKSSKTFLRSLP
TTGQGVIMSVEDWQDAGAVDVGDGWALVLKVESHNHPSAVDPYNGAATGV
GGILRDIISKGARPIALLDMIRVGGLDAKGKWLLKNIIAGIASYGNSVGV
PVVGGELSFDPTYTDNPLVDVACVGVVKASEIVPSVVRTPGLKLVLVGFT
GLDGIGGASFASRKLSGMDEIGAVQIADPFAGKILIDATLEVRGKVEAMK
DLGGGGLAVAVTEMANGLGARVQLERVPLRVKGMSPEEIIISETQERMLF
AVKSENVQEVCRAFEDYNYPCEVIGEIVSEPRITFTYEGKVVVDLPSQLL
LSPPLFVWPMNRKVRTEEVKEVSVREALSTILLHPDLGNKEWAYSQFDYE
VGVSTLVKPGQADSAVIELPNGRQIAVKGDANQDLCEVDAYECGKAIVAE
AFRNLASVGARGIAAVDHLQFGDPRKPEVYQDFVDSIRGISEAAKFFSVP
IVGGKVSFHNEDKNGNPIKPTPLIVMAGLVEGKYLKPRVEEGWLVLLGIT
RNELRGTLFSRLFGGRGEVARARLMEDLLASELIIKAINESKLTWNKDIN
KGGLAGSLLPILASGHAVHINTKAVIGTRDLLSILFSESGGRFLVLTDDP
HWFHIQASRKGIVASTIGKVTKGKASLFLDDVELPLEREVERYLNMLEEE
LS
</t>
  </si>
  <si>
    <t>ATGATGCTTACTTTGTCCTCAAAGGAAATGGAACTGGTTAGATCCACTCT
GGACAGGGAACCCAACGAGGCTGAGTGGAAGGTCGTAGATGCGCTTTGGT
CGGAACATTGTTCCTACAAGAGTTCCAAGACTTTCCTCAGGAGCTTGCCC
ACTACTGGGCAAGGAGTTATAATGAGCGTGGAGGATTGGCAAGACGCAGG
TGCGGTGGACGTCGGTGACGGATGGGCTCTGGTCCTGAAGGTGGAGAGCC
ACAACCACCCTTCGGCTGTGGATCCTTACAACGGTGCAGCCACTGGTGTG
GGCGGAATCTTGAGGGATATAATAAGCAAGGGAGCCAGGCCCATAGCACT
GTTGGACATGATAAGGGTTGGAGGACTGGACGCCAAGGGGAAGTGGCTCC
TAAAGAACATCATAGCTGGAATAGCTTCCTACGGTAATAGCGTGGGAGTT
CCAGTGGTTGGAGGAGAACTATCCTTCGACCCCACCTACACCGATAACCC
TTTGGTGGACGTGGCTTGTGTGGGCGTGGTGAAGGCTAGCGAGATCGTAC
CCAGCGTCGTGAGAACTCCTGGACTTAAGCTAGTGCTCGTGGGTTTCACT
GGGTTAGATGGCATTGGAGGGGCGTCCTTCGCGTCAAGGAAACTCAGCGG
GATGGATGAGATAGGGGCTGTCCAGATAGCAGACCCCTTTGCAGGTAAGA
TCCTGATCGACGCGACGCTGGAGGTTAGAGGAAAGGTGGAGGCCATGAAG
GATCTGGGTGGGGGAGGTTTGGCCGTGGCCGTGACAGAAATGGCCAACGG
TCTCGGGGCAAGGGTGCAACTGGAGAGGGTCCCCCTCAGAGTGAAGGGCA
TGAGCCCCGAAGAGATCATCATTTCAGAGACGCAGGAGAGGATGCTCTTC
GCCGTTAAATCTGAGAATGTCCAAGAAGTGTGCAGAGCCTTTGAGGACTA
CAACTATCCATGTGAGGTCATCGGGGAGATCGTGAGTGAACCCAGAATTA
CCTTCACTTACGAGGGTAAAGTTGTAGTTGACCTTCCTTCCCAACTCTTA
CTGTCACCTCCCCTCTTCGTCTGGCCCATGAACAGGAAGGTCAGGACTGA
GGAGGTGAAAGAGGTCTCCGTGAGGGAAGCCCTATCGACCATACTCCTTC
ATCCTGACTTGGGCAACAAGGAGTGGGCCTACTCGCAGTTTGACTATGAG
GTCGGAGTATCTACACTGGTTAAGCCAGGCCAGGCTGACAGTGCGGTGAT
CGAGTTGCCCAACGGGAGGCAAATCGCCGTCAAAGGGGACGCCAATCAAG
ACCTTTGCGAAGTCGACGCGTACGAGTGCGGAAAGGCCATAGTCGCTGAG
GCGTTCAGGAATTTAGCTTCAGTGGGAGCTAGAGGGATCGCCGCAGTGGA
TCACCTTCAGTTCGGGGATCCGAGGAAGCCGGAGGTCTACCAAGACTTCG
TTGATAGTATCAGGGGGATATCAGAGGCAGCTAAGTTCTTCTCCGTCCCC
ATAGTTGGAGGGAAGGTATCGTTCCACAATGAGGACAAGAATGGGAACCC
CATAAAACCTACACCTCTCATAGTAATGGCTGGACTGGTAGAGGGAAAGT
ACCTGAAACCACGAGTAGAAGAGGGATGGTTAGTCCTGCTGGGAATTACG
AGGAATGAGCTGAGGGGTACGCTCTTCTCGAGACTCTTTGGAGGGAGAGG
GGAGGTAGCCAGGGCCAGGCTCATGGAGGACCTCCTAGCAAGTGAGTTGA
TAATCAAGGCCATCAATGAGTCCAAGCTAACCTGGAATAAGGACATCAAT
AAGGGAGGTCTGGCAGGATCACTATTGCCCATTCTGGCGTCAGGGCACGC
AGTACACATCAATACTAAAGCTGTTATTGGCACCAGGGACCTGCTCTCCA
TATTGTTCTCTGAGAGTGGGGGAAGATTCCTGGTGCTGACCGACGACCCA
CATTGGTTCCACATTCAGGCGTCCAGGAAGGGGATTGTGGCCTCTACCAT
AGGCAAGGTCACGAAGGGCAAGGCTTCACTGTTCCTTGACGACGTCGAAC
TTCCGTTGGAGAGGGAAGTAGAAAGATACCTGAACATGCTTGAGGAGGAG
CTAAGTTGA</t>
  </si>
  <si>
    <t>MetMK1DRAFT_00031660</t>
  </si>
  <si>
    <t xml:space="preserve">LRTAVLKFPGTTCEEDVVKALRLVKAEAEVVKFNSFDPDRYQGVVIPGGF
SFGDYLRAGTIAANSEAMKGVREMADQGKLVLGICNGFQILVESGILKGA
LLPNLKLRFITKWTYVRVSRKDTPFTRGIKDVLLMPIAHAEGRYYLEDEE
EARELAVFQYSNPSGLVVEEVNPNGSVQNVAGIANQAGNVIGLMPHPERA
SFSKLTPDGSTDGLEILRVFGK
</t>
  </si>
  <si>
    <t>TTGAGGACGGCAGTCCTTAAGTTTCCAGGCACGACCTGCGAGGAAGACGT
AGTCAAGGCACTGAGGCTGGTGAAAGCTGAGGCCGAGGTGGTCAAGTTCA
ATTCCTTCGACCCAGACAGGTATCAGGGGGTGGTGATACCTGGTGGTTTC
AGTTTCGGAGACTACCTCAGGGCCGGAACCATAGCAGCCAACAGCGAGGC
CATGAAGGGGGTGAGGGAGATGGCAGACCAGGGCAAGTTGGTCCTCGGGA
TTTGTAACGGCTTCCAAATACTTGTAGAGTCTGGAATACTGAAGGGAGCC
CTCCTCCCCAATCTGAAACTCAGGTTCATCACCAAATGGACTTACGTGAG
GGTGAGCAGAAAGGACACGCCATTCACCAGAGGTATCAAGGACGTACTAC
TGATGCCCATAGCACACGCTGAGGGGAGATATTATCTGGAGGACGAAGAG
GAGGCCAGAGAGCTGGCGGTCTTCCAGTACTCTAATCCCTCCGGGCTGGT
GGTGGAGGAGGTGAACCCTAACGGTTCCGTGCAAAACGTGGCAGGCATCG
CAAATCAAGCTGGGAACGTGATAGGGCTTATGCCACACCCAGAGAGAGCG
TCTTTCTCTAAACTAACTCCAGACGGGTCTACAGATGGTCTAGAGATCCT
CAGGGTGTTTGGGAAATGA</t>
  </si>
  <si>
    <t>6.3.3.1</t>
  </si>
  <si>
    <t>phosphoribosylaminoimidazole synthetase</t>
  </si>
  <si>
    <t>MetMK1DRAFT_00031610</t>
  </si>
  <si>
    <t>VNEYRDSGVNLDKLREYHEGIRSLISSTYRRTIVGAGHYAGVVNINGINL
AIHTDGVGTKTLLALRTRKFKPIGIDCVAMNVNDLVCVGARPVALVDYLA
LESEDDELVKEIIEGIVEGAKVSDSEVVGGETAIMKGVVNGFDVACTALG
VVEKTKLGNEVRPGDVLLGLASDGIHANGYSLVRKLIDEGKLSLEDWEDE
LMRPTRIYVREVLSVLDLIKGAAHITGGAFAKLRRITEYSLEINLPDPPD
VFKEIERAGVSHREMHRVFNMGIGMILFVPEDTVEEVENKLSNRVKTYRL
GKVRGDQGKIKLRSYKNQILDI</t>
  </si>
  <si>
    <t xml:space="preserve">GTGAACGAGTACAGGGACTCCGGTGTCAATCTGGATAAATTGAGGGAATA
TCACGAGGGAATAAGGAGCCTGATATCCTCCACCTACAGGAGAACCATAG
TGGGGGCAGGTCACTACGCCGGCGTAGTGAACATAAATGGGATAAACCTT
GCAATACACACCGACGGTGTCGGCACCAAGACACTGTTGGCTCTGAGGAC
CAGGAAATTCAAACCCATAGGGATAGACTGCGTGGCCATGAACGTTAACG
ACCTAGTGTGTGTTGGAGCCAGACCAGTAGCTCTGGTGGACTACCTGGCC
TTGGAGAGCGAGGACGATGAACTGGTGAAGGAAATCATTGAGGGTATCGT
GGAGGGTGCCAAGGTCTCGGACTCCGAAGTTGTTGGGGGAGAGACCGCCA
TAATGAAGGGAGTGGTCAACGGTTTCGACGTCGCTTGCACTGCGTTGGGT
GTAGTGGAGAAGACCAAATTAGGTAATGAGGTAAGACCTGGAGACGTCCT
ACTAGGTTTGGCCAGCGACGGGATACACGCGAATGGATATTCCCTCGTAA
GGAAACTCATTGATGAAGGAAAACTGTCCCTCGAGGATTGGGAGGATGAG
TTGATGAGACCGACCAGAATATACGTAAGAGAGGTGCTCTCGGTACTGGA
CTTGATAAAGGGCGCTGCCCACATAACCGGAGGAGCCTTCGCTAAGTTGA
GGAGGATAACCGAGTACTCGTTAGAGATCAATCTTCCCGACCCTCCTGAT
GTCTTTAAGGAGATAGAGAGGGCTGGGGTGAGCCACAGAGAGATGCATAG
AGTCTTCAATATGGGAATTGGGATGATACTCTTCGTCCCTGAGGATACCG
TAGAGGAGGTTGAGAATAAACTGTCGAACAGAGTGAAGACCTACAGGTTA
GGGAAAGTAAGGGGAGATCAAGGCAAGATAAAGCTGAGGTCGTACAAAAA
TCAAATTCTTGATATATAG
</t>
  </si>
  <si>
    <t>pur_R04209_condensed</t>
  </si>
  <si>
    <t>MetMK1DRAFT_00025580</t>
  </si>
  <si>
    <t>MILEGRKFPITFLVYAEKGEPACRIADLCFKESYEKVIEECDIVTFEFEH
VDEAPLQLAEDLGKLLPRLNSVVLKRARHLEKEFLKREGFPVPRFVTVEG
GDEALRVLRDEFNNVGVVKKSEGGYDGRGQYFIRGDPDRYQFLREERGLF
VVEELVNYDFEASIIAVRSGNEFRAYPPTFNYNEKGILVYNYGPYGNPEM
IRLAEKLTEKLNYVGVMGIEFFIRRGKVMINEYAPRVHNTGHYTLDGAEI
SQFEHHLRAITGMELGETRLLSPSGMVNLLGVHYPPMDVLRYGSVYWYGK
EVRRRRKVGHVNVVGKDLEDVRAKIENVMKLTYPNGLDL</t>
  </si>
  <si>
    <t xml:space="preserve">ATGATACTGGAGGGTAGGAAGTTTCCCATAACCTTCCTAGTGTATGCCGA
AAAGGGAGAGCCAGCGTGCAGGATTGCAGATTTATGCTTTAAGGAAAGCT
ACGAAAAGGTAATTGAGGAATGCGACATAGTAACGTTCGAGTTCGAACAT
GTGGACGAGGCACCCCTTCAACTTGCTGAAGACCTAGGAAAACTCCTCCC
TAGACTCAACTCGGTGGTTCTCAAGAGGGCCAGGCACTTAGAAAAGGAGT
TCCTCAAGAGGGAGGGCTTTCCTGTCCCCAGGTTCGTCACTGTGGAAGGA
GGAGACGAGGCGCTTCGGGTGTTAAGGGACGAGTTCAATAATGTAGGAGT
CGTCAAGAAGTCTGAGGGGGGGTACGACGGAAGGGGCCAGTACTTCATAA
GGGGAGACCCTGATAGGTACCAATTCCTCAGGGAAGAGAGGGGTCTATTC
GTGGTTGAAGAACTGGTGAACTACGACTTCGAAGCGTCTATAATAGCAGT
CAGGAGCGGAAACGAGTTCCGTGCATATCCACCTACCTTCAATTACAACG
AGAAGGGAATTTTGGTCTACAACTACGGACCTTACGGTAACCCTGAGATG
ATACGACTGGCCGAGAAGCTGACAGAGAAGCTGAACTACGTGGGAGTGAT
GGGAATCGAGTTCTTCATCAGAAGAGGCAAAGTGATGATTAACGAGTACG
CTCCTCGAGTTCATAATACTGGTCACTACACTTTAGATGGTGCAGAGATC
TCCCAGTTTGAACACCACTTGAGGGCCATAACAGGAATGGAGTTAGGGGA
GACAAGGCTTCTCAGCCCTTCAGGGATGGTGAACCTCCTTGGAGTGCATT
ACCCACCGATGGATGTACTGAGGTATGGGTCGGTGTACTGGTACGGAAAG
GAGGTTAGGAGAAGAAGAAAGGTAGGGCACGTCAACGTGGTGGGTAAGGA
TCTGGAGGACGTTAGAGCAAAAATTGAAAATGTCATGAAACTAACTTATC
CCAATGGTTTGGACCTATGA
</t>
  </si>
  <si>
    <t>MetMK1DRAFT_00025570</t>
  </si>
  <si>
    <t>MVLVAIIMGSKNDWEVMKEAAETLQRFGVEFEAKVVSAHRTPEFMVKYAK
EAEGRGIEVIIAGAGGAAHLPGMVASLTTLPVIGVPIPSKNLNGLDSLLS
IVQMPYGVPVATVAIGGAKNAALLALRILSLKHPELREKLRNFMEEVRSE
VLSTELRL</t>
  </si>
  <si>
    <t>ATGGTCCTTGTGGCAATCATAATGGGTAGTAAGAACGACTGGGAGGTCAT
GAAGGAAGCTGCAGAGACTCTTCAACGGTTTGGGGTGGAGTTCGAGGCTA
AGGTCGTCTCCGCACACAGAACACCAGAGTTCATGGTGAAATATGCCAAG
GAGGCTGAGGGGAGAGGAATAGAGGTTATAATAGCTGGGGCTGGGGGAGC
TGCTCATTTGCCTGGTATGGTGGCCTCATTGACCACACTTCCTGTTATTG
GAGTACCTATTCCTTCTAAAAACCTGAACGGGTTGGACTCGCTCCTTTCA
ATTGTGCAAATGCCCTATGGCGTGCCAGTCGCCACGGTGGCAATAGGAGG
AGCTAAGAATGCCGCTCTACTTGCACTGAGAATACTCTCGCTAAAACATC
CAGAGTTGAGGGAAAAGTTGAGGAACTTCATGGAGGAGGTCAGGAGTGAG
GTACTTTCAACCGAACTCAGGTTATAA</t>
  </si>
  <si>
    <t>MetMK1DRAFT_00031680</t>
  </si>
  <si>
    <t>MEKLGEGKTKEVYLLDGQHVLLRFKDSITAGDGAKSDVLPGKGVLNAQTS
AILFRLLERHGVETHYVGMEDERTMIVKRLKMVPVEVVLRNVATGSIVKR
LPIGEGEVFQPPIVEFFLKDDTRHDPLLNYHHMRYLKLFSEEEARKVEDL
AVKVNEVLKKVVEEAGFVLYDFKLEFGRLDNRLILGDELSLDSMRVRDRS
GRILDKDLYRRGFPLEVVRDSYSEFLDKLRRVV</t>
  </si>
  <si>
    <t>ATGGAGAAGTTAGGGGAGGGAAAGACCAAGGAGGTCTACCTTCTGGACGG
TCAACACGTTCTGTTGAGGTTCAAGGACTCAATAACTGCTGGGGACGGGG
CTAAGTCTGACGTGTTACCAGGGAAGGGAGTCCTCAACGCTCAGACTTCA
GCCATACTCTTCAGGTTGTTGGAGAGACACGGCGTGGAGACACACTACGT
AGGGATGGAGGACGAGAGGACCATGATCGTAAAAAGGCTTAAAATGGTCC
CTGTGGAGGTGGTGCTGAGGAACGTAGCTACGGGTAGCATAGTGAAGAGG
CTACCCATAGGGGAGGGAGAGGTATTCCAACCCCCCATAGTGGAGTTCTT
CCTGAAGGACGATACTAGACATGATCCTCTCCTCAATTATCATCACATGA
GATACCTCAAGTTGTTCTCAGAGGAAGAGGCCAGAAAAGTGGAGGACTTA
GCGGTCAAGGTAAACGAAGTCCTGAAGAAGGTGGTTGAAGAGGCAGGCTT
TGTCCTCTACGACTTTAAGCTCGAGTTCGGGAGGCTGGACAACAGGTTGA
TATTGGGAGATGAACTGTCCCTGGACTCCATGAGAGTTAGGGACAGGAGC
GGGAGGATCTTAGATAAGGACTTGTATAGGAGAGGCTTCCCTCTAGAGGT
CGTGAGGGACTCCTACTCCGAGTTCCTGGATAAACTCAGGAGAGTGGTTT
AG</t>
  </si>
  <si>
    <t>MetMK1DRAFT_00022880</t>
  </si>
  <si>
    <t>MDYVCPLDWRYGSEEMRKIFERESVLKYRIRVELALLNTLSELGYLPKTD
VELVSRVASKVTPEEVDILEAKLGHDIMAMAVAIADKAGEAGRFVHFGAT
SYDIVDTAYALMLKDALSILKSKLVNALEELKDMALNYRDMIMVGRTHGQ
HALPITFGFKVANYLYELSRSLERIVETEKRVIRGKMSGAVGTMAAWGDK
GILIEGATLKQLDLEPHFITTQVAPRDGFAELLSNLAILGSVLERFALEV
RELMRPEIMELAEGVGGRVGSSTMPQKENPVTSEKICGLSRILRGLVVAQ
MENIPLWHERDLTNSSSERITISHGLLIIDEMLESFLELLKGLRVFPENM
MRNLKLTKGTIMAESLMVRLTLKGLPRHKAHEIVSKLSREAWRSGRELYE
VALNDPSIRSSFTPDELRTILDPSTYLGMYRQLIERTIAFYEKVKESSGV
TV</t>
  </si>
  <si>
    <t xml:space="preserve">ATGGATTACGTGTGTCCGCTGGATTGGAGGTATGGTAGTGAAGAGATGAG
AAAGATCTTTGAAAGGGAGTCCGTACTGAAGTATAGAATAAGGGTAGAGT
TGGCTCTACTTAATACCCTCTCCGAGTTAGGTTATCTCCCTAAGACGGAC
GTCGAGCTTGTGAGCAGAGTAGCTTCTAAGGTAACCCCAGAAGAAGTAGA
TATCTTAGAGGCCAAGTTGGGCCACGACATCATGGCGATGGCCGTGGCAA
TTGCCGACAAGGCTGGTGAGGCAGGCAGGTTCGTTCACTTCGGAGCAACC
AGCTACGACATAGTGGACACAGCATATGCCCTCATGCTTAAGGACGCGTT
GAGCATATTGAAGAGCAAACTGGTTAACGCATTAGAGGAATTGAAGGACA
TGGCTTTAAACTACCGAGACATGATAATGGTGGGAAGGACTCACGGGCAA
CACGCACTCCCCATAACTTTTGGATTTAAGGTCGCTAACTACCTGTATGA
GCTGAGTCGGTCCCTAGAGAGAATAGTCGAGACCGAGAAGAGGGTAATAA
GGGGAAAGATGAGTGGGGCTGTGGGTACTATGGCTGCTTGGGGAGATAAA
GGGATTCTGATAGAAGGCGCTACGCTTAAACAATTGGATCTAGAACCCCA
CTTCATCACTACACAGGTAGCTCCAAGGGACGGCTTCGCGGAGCTGCTTT
CTAACCTGGCGATTCTTGGATCTGTGCTAGAGAGGTTTGCCCTTGAAGTT
AGAGAACTTATGAGGCCAGAAATAATGGAACTAGCTGAAGGAGTAGGAGG
TAGGGTAGGGAGTAGTACCATGCCGCAGAAGGAGAACCCAGTTACGTCCG
AGAAGATCTGCGGCCTCTCGAGGATCCTTAGGGGACTGGTTGTGGCTCAG
ATGGAAAATATCCCTTTGTGGCACGAGAGGGATTTAACCAACAGCTCTAG
CGAGAGAATAACTATCTCCCATGGTCTTCTGATCATCGATGAGATGCTGG
AAAGTTTCTTAGAGCTCTTGAAGGGGTTGAGAGTGTTCCCGGAGAACATG
ATGAGGAACCTCAAACTAACTAAAGGTACAATAATGGCAGAGAGTCTTAT
GGTTAGGCTGACCCTCAAGGGCCTTCCAAGACATAAGGCGCATGAGATAG
TAAGTAAACTATCTAGAGAGGCTTGGAGGTCCGGAAGGGAACTTTATGAG
GTGGCCTTAAATGATCCTTCAATCAGATCATCTTTCACCCCTGATGAGTT
GAGGACAATCCTAGATCCCTCAACGTATCTAGGGATGTACAGGCAGCTCA
TCGAGAGGACTATTGCGTTTTACGAGAAGGTTAAGGAGAGTTCCGGAGTA
ACAGTTTAA
</t>
  </si>
  <si>
    <t>R04560_assumed</t>
  </si>
  <si>
    <t>6.3.4.-</t>
  </si>
  <si>
    <t>ATP-utilizing enzymes of ATP-grasp superfamily (probably carboligases)</t>
  </si>
  <si>
    <t>MetMK1DRAFT_00022860</t>
  </si>
  <si>
    <t xml:space="preserve">VRISALASHSALDVFDGAKDEGFGTIALCKKGRERPYLEFRRVVDECIVL
NDFMEISSEVVQRRLVELDAVIVPNRSMAVYLGYDAIETMNVRFFGNRRI
LRWEERIGEKNYYRILDEAKIRRPKTFSIDNVEGPVIVKMPEAKRRVERG
FLLAVDRGDLEDKIRTMLRDGIIDNESLKSMVIEEFVFGAHFNVNYFYSP
LFDRVEIISIDRRIQTDWDSLYRLPAEVQLKLGKLPRLIEVGHEPVTIRE
SLLEKLFELGYSFVEATKRLEPPGIIGPFTLQLAVTPELETVVFDVAPRI
GGGTNAYMGIGSQYSKLYFGKPISLGRRIAIEIKEGILKKREEMILS
</t>
  </si>
  <si>
    <t>GTGAGGATCTCGGCTCTGGCCAGCCATTCAGCACTGGACGTTTTTGATGG
GGCTAAAGATGAAGGTTTTGGGACAATAGCTCTGTGCAAAAAGGGGAGAG
AAAGACCTTACTTAGAATTCAGAAGAGTCGTAGATGAGTGTATCGTCTTG
AACGACTTTATGGAGATCTCCAGTGAGGTAGTTCAGCGCAGGCTCGTGGA
GCTCGATGCAGTCATCGTGCCGAATCGGAGTATGGCAGTCTATCTCGGTT
ATGATGCCATAGAGACCATGAACGTTAGGTTCTTCGGAAATAGGAGAATT
CTTAGATGGGAGGAAAGGATTGGAGAGAAAAACTATTACAGAATACTGGA
CGAAGCCAAAATTAGAAGACCTAAGACCTTCTCGATAGATAACGTGGAGG
GACCTGTGATAGTAAAGATGCCTGAAGCCAAAAGAAGGGTGGAAAGAGGG
TTTCTACTAGCCGTAGACAGAGGTGACCTAGAGGACAAAATAAGAACAAT
GCTTAGGGACGGAATAATAGATAACGAGAGTCTCAAATCTATGGTAATAG
AAGAGTTTGTTTTTGGAGCCCATTTTAATGTTAATTACTTTTATTCTCCT
TTGTTTGATAGAGTAGAAATTATTAGTATAGATAGAAGAATACAGACAGA
CTGGGATTCCCTCTATAGGTTGCCGGCCGAAGTTCAACTGAAGTTAGGGA
AGTTACCTCGGCTTATCGAGGTAGGCCATGAACCAGTCACCATAAGGGAG
AGTCTCCTAGAGAAACTTTTTGAGCTCGGCTATTCCTTCGTTGAAGCCAC
TAAGAGACTAGAACCCCCTGGCATAATAGGACCTTTCACATTACAACTTG
CAGTTACTCCAGAACTTGAGACTGTAGTCTTCGACGTTGCCCCAAGGATA
GGTGGGGGAACCAACGCCTACATGGGGATAGGGAGCCAGTACTCTAAACT
CTATTTCGGTAAACCGATCAGTTTAGGCCGTAGGATTGCCATAGAAATAA
AAGAAGGAATCCTAAAGAAACGGGAGGAGATGATCCTTAGCTAA</t>
  </si>
  <si>
    <t>MetMK1DRAFT_00022870</t>
  </si>
  <si>
    <t>MLITTLASHSSLQILHGAKKEGFETGIIANYSRENFYRRFAFIDNFYSYS
NEDEAVLGINSFRNSVFVPHGSLIEYLGMDRVSKITVPIFGNRKLFPWEA
NQHKKMSLLERSKIKVPEKFEDEEDVDRPVIVKLPGAKGGKGYFLARTKE
EVKRGINDLLKSGMIKDKSDLIIQEYIVGIPMYFQFFYSPILSRVEITGI
DIRYETNVDGLRRLPPDMRIDPTFVVAGNIPAVARESILPSVFDYAERFV
NTTRELVFPGMIGPFCLESIVTDKLDVVVFEFSGRIVAGTNLYTYGSPYS
WLYWDEPMSVGRRIAREINLAMERNKLAEVTT</t>
  </si>
  <si>
    <t>ATGCTGATCACGACTCTAGCCAGCCACTCCTCTCTGCAGATCCTCCACGG
AGCTAAAAAGGAGGGTTTTGAAACTGGAATAATAGCGAATTATTCCAGAG
AAAATTTCTATAGACGATTTGCTTTTATCGACAACTTTTACAGTTACAGT
AATGAGGATGAGGCCGTACTAGGGATAAACAGCTTCCGCAACTCTGTATT
CGTGCCCCATGGAAGTCTGATTGAATATCTCGGTATGGATAGGGTTAGCA
AGATAACTGTTCCTATTTTCGGTAATAGGAAACTGTTCCCTTGGGAGGCG
AACCAGCATAAAAAAATGAGCCTTCTGGAACGTAGCAAGATTAAGGTTCC
TGAGAAGTTCGAGGACGAAGAAGATGTGGACAGGCCTGTCATAGTCAAGC
TACCAGGAGCCAAGGGAGGCAAAGGTTACTTCTTAGCGAGGACGAAGGAG
GAGGTAAAGAGGGGTATTAATGACCTACTGAAGTCAGGAATGATTAAGGA
TAAGTCTGACCTGATTATCCAGGAGTATATTGTTGGAATTCCCATGTACT
TTCAGTTCTTTTATAGTCCTATCCTAAGTAGAGTGGAGATAACTGGGATA
GACATCAGGTATGAAACGAATGTGGATGGGCTAAGAAGGCTACCACCAGA
TATGAGGATCGATCCAACCTTCGTGGTGGCTGGAAATATTCCAGCCGTGG
CTAGAGAGAGCATATTACCTTCGGTCTTCGATTACGCCGAAAGATTCGTC
AATACTACCAGGGAACTGGTTTTTCCAGGGATGATAGGTCCGTTTTGCCT
AGAGAGCATCGTAACGGATAAGTTGGACGTCGTGGTGTTCGAATTCTCTG
GGAGGATAGTTGCTGGCACTAATCTTTACACCTACGGGAGTCCCTACAGC
TGGCTTTATTGGGACGAACCCATGAGTGTCGGAAGGAGAATAGCGAGAGA
AATAAATCTAGCTATGGAGAGGAACAAGCTAGCAGAGGTGACCACGTAG</t>
  </si>
  <si>
    <t>2.1.2.3/3.5.4.10</t>
  </si>
  <si>
    <t xml:space="preserve">pur_R01231_assumed                  </t>
  </si>
  <si>
    <t>MetMK1DRAFT_00020470</t>
  </si>
  <si>
    <t xml:space="preserve">MFSPEAFIREMEPQIRQIVGQEKVVAAVSGGVDSTTAAALMYKVLGDRVV
PVMIDTGFLRERESARVQEMLRDLMPLRVEDRSEEFIGSLEGLSDAEEKR
KKFRDLFYTTISSILKREGAKFLVQGTIAADWVETQGGIKTQHNVLVQLG
INTESLWGFTVVEPLADLYKNEVRELARYLGLPEEISERQPFPGPGLLVR
VVGRVSREKLLVCRRANEIVERMLRPLRPSQYFAAVFEKQGDVEEGLSRS
LGDRIFVYTNRATGVKGDVRSYGRMASFSFARDYVVAREMAKKITSGDFT
RALMRVAEGQGKYTIAVRSVQTEDFMTADITEMDPKLLTEVAKLLMNIDG
VGEVVYDVTTKPPATIEFE
</t>
  </si>
  <si>
    <t xml:space="preserve">ATGTTCTCTCCAGAAGCCTTCATTAGGGAGATGGAACCCCAAATAAGGCA
AATAGTGGGTCAAGAAAAAGTTGTAGCAGCTGTCAGCGGAGGGGTCGACA
GCACCACTGCAGCTGCGTTGATGTACAAGGTGCTGGGAGACAGAGTAGTA
CCAGTAATGATAGATACTGGGTTCCTGAGGGAAAGAGAGTCCGCGAGGGT
TCAAGAAATGCTCAGGGACTTAATGCCCCTGAGGGTAGAGGATAGAAGCG
AAGAGTTCATAGGTTCCTTAGAGGGCCTCTCTGACGCCGAGGAGAAGAGG
AAGAAGTTCAGAGATCTCTTCTACACTACCATCTCCTCCATACTCAAGAG
GGAGGGAGCCAAATTCTTAGTTCAAGGAACCATAGCTGCCGACTGGGTGG
AGACGCAGGGCGGAATAAAGACACAGCACAATGTCCTAGTCCAGCTGGGC
ATAAACACGGAGAGCTTATGGGGATTCACTGTTGTGGAACCCTTAGCTGA
CCTCTATAAGAATGAAGTGAGGGAGTTGGCCCGATACCTAGGACTCCCTG
AGGAGATCTCAGAGAGGCAACCATTTCCAGGTCCAGGACTCCTGGTCAGG
GTTGTGGGAAGGGTATCTAGGGAGAAGCTGTTGGTGTGTAGGAGAGCTAA
CGAGATCGTGGAGAGAATGCTAAGACCGCTGAGACCATCCCAATACTTCG
CGGCGGTATTCGAGAAACAAGGGGACGTGGAGGAAGGACTCTCGAGATCA
CTGGGGGATAGAATATTTGTCTACACGAATAGGGCTACCGGAGTTAAAGG
TGACGTCAGGAGTTACGGAAGAATGGCATCGTTCAGTTTTGCAAGGGATT
ATGTAGTAGCCAGGGAGATGGCCAAGAAGATCACGAGCGGGGACTTCACG
AGAGCCCTGATGAGAGTTGCGGAGGGTCAGGGAAAGTATACCATCGCAGT
GAGGTCAGTACAGACTGAGGACTTCATGACTGCAGACATAACTGAGATGG
ATCCCAAGCTCCTTACAGAGGTAGCGAAGCTACTGATGAACATAGACGGT
GTAGGGGAAGTGGTGTATGACGTCACAACGAAACCCCCAGCTACTATAGA
GTTCGAGTGA
</t>
  </si>
  <si>
    <t>GMP synthase (glutamine-hydrolyzing), N-terminal domain or A subunit</t>
  </si>
  <si>
    <t>MetMK1DRAFT_00024630</t>
  </si>
  <si>
    <t>VRVGLLYYGGQYNHLILKNVKYLGAEIEVVSPSRTVDEVKGYDCLIFSGG
PQSVVEELHKMGNSPQFVREVQVPKLGICLGHQLIAHVLGGVVGRAKTPE
FGLVTVEVEDNDTILQGLPKKFRAWESHNDEVLTPPPGFRVIASSETTRI
QSMVNEGSSIYTVQFHPEVKHTEDGIKVLSNFLQICRK</t>
  </si>
  <si>
    <t xml:space="preserve">GTGAGAGTGGGTCTGCTATATTACGGCGGTCAGTACAACCACCTGATACT
AAAAAACGTCAAGTACCTAGGGGCAGAGATAGAGGTCGTCAGTCCGTCCA
GGACGGTAGATGAGGTGAAGGGCTATGATTGTCTCATTTTCAGCGGAGGC
CCTCAGTCTGTAGTGGAGGAGTTACACAAGATGGGCAACTCTCCCCAGTT
CGTCAGGGAAGTACAGGTACCCAAGTTGGGGATCTGTCTCGGGCACCAAC
TAATAGCTCACGTGTTGGGAGGGGTGGTAGGGAGGGCCAAGACCCCAGAG
TTCGGACTCGTAACCGTTGAAGTGGAGGACAACGACACGATACTTCAAGG
CCTCCCCAAGAAGTTCAGGGCCTGGGAGAGCCATAACGACGAGGTTTTGA
CCCCACCTCCCGGTTTCAGGGTCATCGCCAGTAGTGAGACCACGAGGATT
CAATCCATGGTGAACGAAGGATCTTCAATCTATACAGTTCAATTTCATCC
AGAGGTTAAGCACACCGAGGACGGGATTAAAGTATTAAGCAACTTCCTCC
AAATCTGTAGGAAGTGA
</t>
  </si>
  <si>
    <t xml:space="preserve">pur_R00332_assumed          </t>
  </si>
  <si>
    <t>MetMK1DRAFT_00023000</t>
  </si>
  <si>
    <t>MMSLQKTFVMIKPDGVKRKLVGEIIGRIERKGLDIIAMKLVKMSKEAAEK
LYEEHKGKSFYQDLVSYITSGPVLCMVVAGDEAVAVMRKMIGATDPKEAS
PGTIRGDLALSKGENVIHASDSEEKAKKEMSIFFSDSEIIAG</t>
  </si>
  <si>
    <t xml:space="preserve">ATGATGTCTCTGCAAAAGACGTTCGTTATGATCAAGCCAGACGGAGTGAA
GAGAAAGCTGGTGGGTGAAATAATAGGCAGAATAGAAAGAAAGGGCTTGG
ACATAATTGCCATGAAATTGGTGAAGATGTCTAAGGAGGCTGCAGAAAAG
CTCTACGAGGAACACAAAGGGAAATCGTTCTATCAAGACCTAGTGAGTTA
TATCACTTCAGGACCGGTTCTCTGCATGGTTGTAGCTGGAGACGAGGCTG
TAGCAGTGATGAGGAAAATGATCGGTGCTACTGATCCTAAGGAAGCATCT
CCAGGAACCATAAGGGGAGACCTAGCTTTGTCTAAAGGAGAGAACGTAAT
CCACGCTTCAGACTCAGAAGAGAAGGCAAAAAAGGAGATGTCGATATTCT
TTTCCGATAGCGAGATCATAGCTGGATAG
</t>
  </si>
  <si>
    <t xml:space="preserve">MRRTKIVATLGPSSLKLISQLSKFVDVFRVNFAHGDENSRREYVRLIREE
APDSSILIDLPGPKLRVGDIGRMELKRGQEVLFSPKGGITVEDPVFYSSV
KEGSVILISDGLIRIKVTNVSEDEVRGVVLDEGVLTSRKGINIPDLNLRS
GLTQRDLELLEEAISLKADYVGLSFVLSAEDVRKAKERIKGRAWVVSKIE
KRQAVENLKQIILESDAVMVARGDLGVEIGLENLPYVQRKIISTSKTLGR
PVILATQVLESMVLNPMPWRAEVIDVANSVYQGVDAIMLSDETASGSYPL
EAVRYLHRIITSSEDKVRSTRPTPSGPDDAVASASLALAETSKSKLIVVH
TRSGLTALRVSRLRPRSPILCLTPDPEVARRLRLCWGITTVVVKGPSSLD
EMVSLAVEHCRRLGVKGSVVIVAGDPSTEPGRTDFIKLHNLDEEKGLKST
KKI
</t>
  </si>
  <si>
    <t xml:space="preserve">pur_R01135                     </t>
  </si>
  <si>
    <t>MetMK1DRAFT_00022850</t>
  </si>
  <si>
    <t>MLDILVGGFYGDEGKGKVASYLGLKGGYTLAVRTGSINAGHTVNYQGRTW
KIRVIPSAFVNPNVKLALGPGLLTSIEQLEKELEETNSKSRILIDPHVGI
ITKAEVLEEQRDEFLMKIIGSTGQGVGTAESKRVLRKLRLAKDFRELESV
IGDVPETIIETIREGNSVIAEGTQGTYLSLFHGEYPFVTSRNTTAGGVLS
EVGVGPKYVRDVIVVFKSFVSRVGEGYLEGELPREKAEEMGLVEKGTVTG
RPRRVAPFNISLAKRAVRLNSATQVAITKLDAIFKQDKHVRDYSKLSAGS
RNWIENIENELKVPVTLIGTGEDSLDMIDLRKEKLGE</t>
  </si>
  <si>
    <t>ATGCTAGATATTTTGGTGGGAGGATTCTATGGAGATGAAGGCAAGGGGAA
AGTTGCTTCTTACCTAGGCTTAAAGGGTGGCTATACCCTCGCCGTGAGAA
CCGGTTCCATAAACGCTGGGCATACAGTCAATTATCAGGGCAGGACTTGG
AAGATACGAGTGATTCCCTCAGCGTTCGTCAACCCAAACGTTAAGTTGGC
CCTGGGACCTGGGCTCTTAACTTCAATTGAACAGCTTGAGAAGGAACTTG
AGGAAACCAACTCCAAGTCAAGAATACTAATTGACCCTCATGTGGGCATC
ATAACAAAAGCGGAGGTGTTGGAGGAACAAAGAGACGAATTTCTGATGAA
GATCATAGGCAGTACCGGACAAGGGGTAGGGACTGCAGAGTCCAAGAGAG
TCCTAAGAAAGCTCAGGTTGGCTAAGGACTTTCGGGAGCTGGAAAGCGTG
ATAGGTGACGTCCCAGAAACCATAATTGAGACCATACGTGAAGGTAACAG
TGTAATAGCTGAGGGAACCCAAGGAACCTACCTGAGTTTATTCCATGGGG
AGTACCCCTTTGTCACGAGCAGGAACACCACTGCTGGCGGGGTTCTCAGC
GAAGTGGGAGTTGGGCCCAAGTACGTGAGAGACGTTATAGTTGTGTTTAA
GTCCTTTGTGAGTAGAGTGGGAGAGGGATACTTAGAAGGAGAACTTCCTA
GGGAGAAAGCGGAAGAGATGGGACTCGTGGAGAAGGGCACTGTCACCGGA
AGACCTAGGAGGGTTGCTCCTTTCAACATTAGCTTAGCCAAGAGGGCAGT
AAGACTTAACTCTGCTACCCAAGTCGCTATAACAAAACTGGACGCCATCT
TTAAACAGGACAAGCACGTACGCGACTACTCCAAGCTTTCTGCTGGGTCG
AGGAATTGGATAGAAAACATCGAGAATGAACTAAAAGTTCCAGTAACACT
GATAGGAACTGGAGAAGACTCGTTAGATATGATTGACCTAAGAAAGGAGA
AACTGGGTGAGTGA</t>
  </si>
  <si>
    <t xml:space="preserve">pur_R01083                     </t>
  </si>
  <si>
    <t>ATGGATTACGTGTGTCCGCTGGATTGGAGGTATGGTAGTGAAGAGATGAG
AAAGATCTTTGAAAGGGAGTCCGTACTGAAGTATAGAATAAGGGTAGAGT
TGGCTCTACTTAATACCCTCTCCGAGTTAGGTTATCTCCCTAAGACGGAC
GTCGAGCTTGTGAGCAGAGTAGCTTCTAAGGTAACCCCAGAAGAAGTAGA
TATCTTAGAGGCCAAGTTGGGCCACGACATCATGGCGATGGCCGTGGCAA
TTGCCGACAAGGCTGGTGAGGCAGGCAGGTTCGTTCACTTCGGAGCAACC
AGCTACGACATAGTGGACACAGCATATGCCCTCATGCTTAAGGACGCGTT
GAGCATATTGAAGAGCAAACTGGTTAACGCATTAGAGGAATTGAAGGACA
TGGCTTTAAACTACCGAGACATGATAATGGTGGGAAGGACTCACGGGCAA
CACGCACTCCCCATAACTTTTGGATTTAAGGTCGCTAACTACCTGTATGA
GCTGAGTCGGTCCCTAGAGAGAATAGTCGAGACCGAGAAGAGGGTAATAA
GGGGAAAGATGAGTGGGGCTGTGGGTACTATGGCTGCTTGGGGAGATAAA
GGGATTCTGATAGAAGGCGCTACGCTTAAACAATTGGATCTAGAACCCCA
CTTCATCACTACACAGGTAGCTCCAAGGGACGGCTTCGCGGAGCTGCTTT
CTAACCTGGCGATTCTTGGATCTGTGCTAGAGAGGTTTGCCCTTGAAGTT
AGAGAACTTATGAGGCCAGAAATAATGGAACTAGCTGAAGGAGTAGGAGG
TAGGGTAGGGAGTAGTACCATGCCGCAGAAGGAGAACCCAGTTACGTCCG
AGAAGATCTGCGGCCTCTCGAGGATCCTTAGGGGACTGGTTGTGGCTCAG
ATGGAAAATATCCCTTTGTGGCACGAGAGGGATTTAACCAACAGCTCTAG
CGAGAGAATAACTATCTCCCATGGTCTTCTGATCATCGATGAGATGCTGG
AAAGTTTCTTAGAGCTCTTGAAGGGGTTGAGAGTGTTCCCGGAGAACATG
ATGAGGAACCTCAAACTAACTAAAGGTACAATAATGGCAGAGAGTCTTAT
GGTTAGGCTGACCCTCAAGGGCCTTCCAAGACATAAGGCGCATGAGATAG
TAAGTAAACTATCTAGAGAGGCTTGGAGGTCCGGAAGGGAACTTTATGAG
GTGGCCTTAAATGATCCTTCAATCAGATCATCTTTCACCCCTGATGAGTT
GAGGACAATCCTAGATCCCTCAACGTATCTAGGGATGTACAGGCAGCTCA
TCGAGAGGACTATTGCGTTTTACGAGAAGGTTAAGGAGAGTTCCGGAGTA
ACAGTTTAA</t>
  </si>
  <si>
    <t>MetMK1DRAFT_00021620</t>
  </si>
  <si>
    <t xml:space="preserve">MKLGIVTGIPGVGKTTVLNTISSILSGKGSKFLIMNYGDYMLKTALELRY
VSSRDEMRKLPLELQRNLQLEAARNIHKDASSLGEGGLAFLDTHAVIRTP
GGYLPGLPKHIVEILQPTVIFLIESEPELILKRQASDKTRARTDYADITV
IQETMNFARYSAMASAVLVGASVKVVKNVEGDPSVAANEIIKSMT
</t>
  </si>
  <si>
    <t>ATGAAGTTGGGAATAGTTACAGGAATACCCGGCGTGGGGAAGACAACAGT
GCTAAACACGATATCTTCCATACTCTCTGGGAAAGGGTCAAAATTCCTCA
TAATGAACTACGGAGACTACATGTTGAAGACTGCCCTCGAGTTGAGGTAC
GTTAGTAGCAGGGACGAAATGAGGAAGTTACCGCTAGAGCTTCAGCGTAA
CCTACAGCTGGAGGCAGCAAGGAACATACATAAGGATGCCTCATCGTTAG
GGGAGGGCGGACTGGCCTTCCTGGACACCCACGCTGTGATAAGGACACCA
GGGGGATATCTCCCTGGATTACCTAAGCATATCGTAGAGATACTTCAACC
TACAGTTATTTTCCTCATAGAGAGTGAACCAGAGCTTATATTGAAGAGGC
AGGCCTCCGATAAGACGAGGGCTAGAACCGACTATGCTGACATAACTGTG
ATCCAGGAAACCATGAACTTTGCCAGGTATTCTGCTATGGCCTCAGCGGT
ACTCGTGGGAGCATCGGTCAAGGTTGTCAAAAACGTGGAGGGAGATCCCT
CAGTAGCTGCCAACGAGATAATCAAGTCAATGACCTGA</t>
  </si>
  <si>
    <t>1.17.4.1</t>
  </si>
  <si>
    <t>ribonucleoside-diphosphate reductase, adenosylcobalamin-dependent/ribonucleoside-diphosphate reductase, alpha subunit</t>
  </si>
  <si>
    <t>MetMK1DRAFT_00028650</t>
  </si>
  <si>
    <t>MIKMQKELSIISISKVSVVKRDGRKEEFRMEKILSKLGMVPDEILDGIAN
DVLQNAKDNVIETKVVADIVERNLVENSLEHPELMDLAKKFVLARIYNHV
FGKGGWKSFDERDLLISYNALKVLEARYLLKDPNTLRYIETPQMMFRRVA
RHLASVEPQERRREYEEKFYEIMSSLKFVPNTPALMNSGTRLGILSACFV
LPVRDSMTTKNGDGIYDTLRAMALVHQQGGGTGFDFSELRPKGDVVASTA
GVASGPVSFMKIFDVSTDVVKQGGKRRGANMGVMHVWHADVEDFIKAKTG
ELKDVQLQNFNISVGVYDYFMNAVERGAEVPVITPRKTKIPGTDYDYYIV
RARNYMDEEWVQEEILRELEERGSIYLDESRIITVDEALVIAEREGAVVK
WVNARTLFNEVVKGAWDSGDPGLLFIDEINRRHPAWYLGKIQATNPCGEE
PLLPWESCNLGSLNLEKFVVDGRIDWNGLAETIRYAVRFLDNVVDANRYP
LRQIEEATKRTRKVGLGVMGLARMLIKLGIPYDSVDAVFLSYQLAKFIYY
HALHTSVELAKEKGSFPAYDPVRYRDIWETARDLQELLSTAGVHGEPSEY
VRKLTAEVNKLDFSTLKDMRLRYGLRNATVVSVAPTGTISIIAGTSSSIE
PLFALAFIRNVAVGRFMEIDPLFLDYLRRYELDTPEVVKKIAESGEVGDN
PFIPKTIRKLFRTAHEVPPMFHVLHQAAWQQWNDSGTSKTINLRSEETTE
TVERVYMTAWKLGIKGITVYRDKSKSQQVIYFGIKKEREEKAKQASPLRL
EKKFVEVSENFSGGCKTCEL</t>
  </si>
  <si>
    <t xml:space="preserve">ATGATTAAAATGCAGAAAGAGCTGAGTATAATCTCCATCTCAAAGGTGTC
AGTAGTCAAGCGTGACGGTAGGAAGGAAGAGTTCAGAATGGAGAAGATAT
TGTCAAAGTTGGGCATGGTTCCAGACGAGATTTTAGACGGCATAGCCAAT
GACGTGTTGCAAAATGCCAAGGATAACGTCATTGAAACTAAGGTTGTAGC
AGACATAGTGGAGAGGAACCTAGTTGAGAACTCCCTGGAGCACCCAGAGC
TCATGGATTTGGCCAAGAAGTTTGTCCTAGCCAGGATCTATAATCACGTG
TTCGGTAAGGGAGGGTGGAAGTCCTTCGACGAGAGGGATCTCCTGATAAG
CTACAATGCCCTGAAAGTTCTGGAGGCTAGGTACTTGCTGAAGGATCCCA
ACACCCTCAGGTACATAGAGACTCCGCAGATGATGTTCAGGAGAGTGGCT
AGGCACCTGGCTAGCGTAGAACCCCAGGAGAGGAGGAGGGAATATGAAGA
GAAGTTCTACGAGATAATGTCATCGCTCAAGTTCGTCCCCAACACCCCAG
CACTGATGAACTCTGGCACAAGGCTGGGGATACTCTCAGCCTGCTTCGTG
CTCCCAGTCAGGGACTCCATGACCACCAAGAACGGGGACGGGATATATGA
TACCTTGAGGGCCATGGCCTTAGTTCACCAACAGGGAGGGGGTACTGGTT
TCGATTTCTCCGAGCTGAGGCCCAAGGGAGACGTCGTGGCATCCACGGCA
GGTGTAGCCTCTGGCCCAGTGTCATTCATGAAGATCTTCGACGTCTCCAC
AGACGTGGTGAAGCAAGGCGGGAAGAGGAGGGGAGCCAACATGGGCGTGA
TGCACGTCTGGCACGCCGACGTGGAGGACTTCATCAAGGCCAAGACAGGT
GAGCTCAAGGACGTCCAGCTCCAGAACTTCAACATATCTGTGGGCGTTTA
TGACTATTTCATGAATGCAGTGGAGAGGGGTGCAGAGGTACCCGTGATCA
CCCCCAGGAAGACCAAGATACCTGGTACTGATTACGACTACTACATAGTG
AGGGCGAGGAACTACATGGACGAGGAGTGGGTACAGGAGGAGATCCTCAG
GGAACTGGAGGAGAGGGGTTCAATCTATCTAGACGAGAGCAGGATAATCA
CCGTGGATGAGGCCTTGGTCATAGCTGAGAGAGAGGGGGCGGTGGTGAAG
TGGGTCAACGCCAGGACGCTCTTCAACGAGGTGGTGAAGGGTGCCTGGGA
CTCCGGTGACCCAGGACTCCTCTTCATTGATGAGATAAACAGGAGACACC
CAGCCTGGTACTTGGGCAAGATACAGGCAACTAACCCCTGTGGTGAGGAA
CCCCTCCTTCCCTGGGAGTCCTGCAACTTGGGTTCCCTGAACCTGGAGAA
GTTCGTGGTGGACGGTAGGATAGACTGGAACGGACTGGCTGAGACCATAA
GGTACGCCGTCAGGTTCCTGGACAACGTGGTTGACGCCAACAGATACCCG
TTGAGACAGATAGAGGAGGCTACCAAGAGGACGAGAAAGGTAGGTCTGGG
AGTTATGGGCTTGGCCAGGATGCTAATCAAGTTGGGCATACCCTACGACA
GCGTCGACGCGGTCTTCCTCTCATATCAACTGGCCAAGTTCATTTACTAT
CACGCCTTACACACCTCAGTGGAGTTGGCTAAGGAGAAAGGTTCCTTCCC
AGCCTACGATCCTGTGAGGTACAGGGACATATGGGAGACCGCAAGGGATC
TGCAGGAACTCCTTTCCACAGCCGGAGTCCACGGGGAACCCTCGGAGTAC
GTGAGAAAGCTCACGGCAGAGGTGAACAAGCTAGACTTCTCCACGTTGAA
GGACATGAGGCTGAGGTACGGTCTGAGGAATGCCACTGTGGTCTCGGTCG
CCCCAACGGGCACGATCTCCATCATAGCTGGCACCTCCTCCTCCATAGAG
CCACTCTTCGCCCTAGCCTTCATAAGGAACGTGGCGGTGGGAAGGTTCAT
GGAGATAGACCCGTTGTTCCTGGACTATCTTAGGAGGTATGAGTTGGACA
CGCCAGAGGTAGTCAAGAAAATAGCTGAGAGTGGGGAGGTGGGGGACAAT
CCCTTCATTCCCAAGACCATCAGGAAGCTCTTCAGGACTGCCCACGAAGT
CCCTCCCATGTTCCACGTCCTCCATCAGGCAGCCTGGCAACAATGGAACG
ACTCTGGAACCTCTAAGACCATAAACCTGAGAAGCGAGGAGACTACGGAA
ACTGTGGAGAGGGTATACATGACTGCCTGGAAGCTGGGCATAAAGGGGAT
AACCGTGTATAGGGACAAGAGCAAGTCCCAGCAGGTCATATACTTCGGGA
TAAAGAAAGAGAGGGAGGAAAAAGCCAAGCAGGCTTCCCCCCTCAGGTTG
GAGAAGAAGTTCGTGGAGGTAAGTGAGAACTTCTCGGGCGGTTGTAAGAC
CTGTGAACTATAA
</t>
  </si>
  <si>
    <t>R02019</t>
  </si>
  <si>
    <t xml:space="preserve">1 GDP + 1 thioredoxin_red = 1 dGDP + 1 H2O + 1 thioredoxin_ox </t>
  </si>
  <si>
    <t>R01857_assumed</t>
  </si>
  <si>
    <t xml:space="preserve">1 ATP + 1 dGDP = 1 ADP + 1 dGTP </t>
  </si>
  <si>
    <t xml:space="preserve">pyrim_R00575                     </t>
  </si>
  <si>
    <t xml:space="preserve">2 ATP + 1 H2CO3 + 1 H2O + 1 L-Glutamine = 2 ADP + 1 Carbamoylphosphate + 1 L-Glutamate + 1 Phosphate + 3 Proton </t>
  </si>
  <si>
    <t>6.3.5.5</t>
  </si>
  <si>
    <t>carbamoyl-phosphate synthase, large subunit</t>
  </si>
  <si>
    <t>MetMK1DRAFT_00031550</t>
  </si>
  <si>
    <t xml:space="preserve">MPDVKKVIVVGSGPIKIAEAAEFDYSGSQSLKAFREEGIETVLVNSNVAT
VQTSYKVADKIYMVPVTWWAVEKVIEQERPDAIAIGFGGQTALNVGVDLF
KKGILQKYGIKVLGTPIEGIERALSREKFRETMIDVKIPVPPSFSARSSE
EALEKAEKIGYPVMVRVSFNLGGRGSTVAWDRESLRSSIDRALSQSYIGE
VLVEKYLHHWKELEFEVMRDSKGNSAVIACVENLDPMGVHTGESIVITPC
QTLDNKELQEMRSLSTMVAKSIDLVGECNVQFALSPKDYTTYVIETNPRM
SRSSALASKATGYPLAYVSAKLALGYTLDEVLNKVSGATCACFEPSLDYV
VIKIPRWDLQKFEEVETSLGTEMKSVGEVMSIGRSFEEALQKAVRMLDLG
EPGVVGGRTYHSTLSKEQALELLRTRKPYWPLYAAKAFKEGASLEEVYNS
TGIDKFFLKKLENLVKTYESLKGSRLDSRKLLELKKLGFSDEQISKGIGV
SEDKVFKTRLEHGVLPKVKLIDTLAGEWPAVTNYLYMTYVGQEDDIELSS
TGNRLLIVGAGGFRIGVSVEFDWGVVSLMQAALKYFDDVTILNYNPETVS
TDWDVARKLYFDEISVERVLDIVNKERYTYVATFAGGQLGNNIARELEEK
GVRLLGSSGKSVDKAEDREKFSSLLDSLGIKQPPWVSATDMDQVRKFVES
VGFPVLLRPSYVLSGSSMRVIWNWKELEEFVKVARLSTKYPIVVSKFLEN
AYEAEVDGVSDGKGVFGVVIEHVEEAGVHSGDSTMSIPTRKIPEYTVREM
RKIALSLAREIEIKGPFNLQFVVKDGLPYVIELNLRASRSMPFTSKAKGI
NLMDVAMKALMEGLGVEDFVEPESKSWAVKSPQFSWTQLKGSYPFLGPEM
RSTGESASLGVTFQDALLKSWLSCSPNRIPQKGKTALVYGKGNEEYLQIA
AKNLENFGLTVKTLSEYSVPGYDWVEPQLAQELIHKGEIGLVITNGYLKR
LDYSVRRSAVDFNVPLILNGILGAEIAAALDTEMTFFEMRKYGGGVS
</t>
  </si>
  <si>
    <t>ATGCCTGACGTCAAGAAGGTCATCGTGGTGGGCTCCGGTCCCATCAAGAT
AGCTGAGGCTGCGGAGTTTGACTATAGCGGTTCTCAATCCCTAAAGGCCT
TCAGGGAGGAGGGGATCGAGACCGTCCTAGTCAACTCTAATGTAGCCACA
GTGCAGACCAGCTACAAAGTAGCTGACAAAATATACATGGTTCCCGTCAC
CTGGTGGGCCGTAGAGAAGGTGATAGAGCAGGAGAGACCTGACGCCATAG
CCATAGGCTTCGGTGGACAGACCGCCCTAAACGTGGGAGTGGATCTCTTC
AAGAAAGGAATCCTCCAGAAGTACGGGATCAAGGTATTGGGCACTCCCAT
AGAGGGAATAGAGAGGGCTCTGAGTAGAGAGAAGTTCAGAGAGACTATGA
TAGATGTCAAAATACCCGTCCCACCCAGCTTTTCTGCAAGATCGTCGGAG
GAGGCCCTGGAGAAGGCAGAAAAGATAGGCTACCCAGTAATGGTGAGGGT
CAGCTTCAACCTCGGAGGGAGAGGATCAACTGTAGCCTGGGATAGGGAGT
CCCTGAGGAGTAGTATTGACAGGGCACTCTCCCAGAGCTATATAGGAGAG
GTACTCGTCGAGAAATACCTCCACCATTGGAAGGAGTTGGAGTTCGAAGT
GATGAGAGATTCAAAGGGCAACTCTGCAGTGATAGCCTGTGTGGAGAACC
TAGACCCAATGGGAGTTCACACTGGGGAGTCCATAGTTATCACCCCGTGT
CAGACCTTGGACAACAAAGAACTTCAGGAGATGAGGAGTCTTTCCACCAT
GGTCGCTAAGTCCATCGATCTCGTAGGGGAGTGCAACGTTCAGTTCGCCC
TGAGTCCTAAGGATTACACGACCTACGTTATAGAGACTAACCCCAGGATG
TCCAGGTCGAGTGCACTGGCCAGTAAGGCAACAGGTTATCCTCTCGCCTA
CGTCTCAGCAAAACTCGCCTTAGGCTACACGCTGGACGAAGTGTTAAACA
AGGTGTCTGGTGCCACCTGTGCCTGCTTTGAGCCAAGCTTGGACTACGTG
GTAATCAAAATACCCAGGTGGGACCTTCAGAAGTTTGAGGAAGTTGAGAC
CAGTCTTGGAACGGAAATGAAGAGCGTAGGCGAAGTCATGAGTATAGGCA
GGTCCTTCGAGGAGGCTCTCCAGAAGGCAGTCAGGATGTTGGACTTGGGA
GAACCGGGAGTAGTCGGAGGCAGAACATATCACTCGACCCTGAGCAAAGA
ACAGGCACTTGAGTTACTGAGGACAAGGAAACCCTACTGGCCTCTCTACG
CAGCTAAGGCCTTTAAGGAGGGGGCGAGCTTGGAGGAAGTATATAACTCC
ACCGGGATAGATAAATTCTTCCTTAAGAAATTGGAAAACCTGGTCAAAAC
TTACGAAAGCCTGAAGGGCTCCAGGTTGGACAGCAGAAAGCTTCTCGAAC
TGAAAAAGTTGGGCTTCAGCGACGAGCAGATATCCAAGGGTATCGGAGTT
TCGGAAGACAAAGTGTTTAAGACGAGGCTAGAACACGGTGTACTCCCGAA
GGTCAAATTAATCGATACCTTAGCTGGGGAGTGGCCCGCTGTAACCAATT
ATCTCTACATGACTTACGTGGGCCAAGAGGACGACATAGAGCTCTCGTCT
ACGGGAAACAGGTTGCTAATAGTTGGTGCGGGGGGCTTCAGAATAGGGGT
ATCCGTGGAGTTCGACTGGGGAGTGGTATCGCTCATGCAGGCTGCCCTAA
AGTACTTCGATGATGTGACGATCTTAAACTACAACCCAGAGACCGTCTCC
ACTGATTGGGACGTAGCCAGAAAGCTATACTTTGACGAAATATCTGTGGA
GAGGGTCCTAGACATTGTAAACAAGGAGAGGTATACCTACGTGGCCACTT
TCGCGGGTGGACAATTGGGAAATAACATTGCAAGGGAACTTGAGGAGAAA
GGTGTGAGGCTCTTGGGATCCTCTGGCAAGAGTGTAGATAAGGCAGAGGA
TAGGGAGAAGTTCTCGTCACTCTTGGATTCCCTGGGAATAAAGCAACCGC
CTTGGGTTTCAGCTACTGATATGGATCAGGTTAGGAAATTCGTGGAGAGC
GTTGGGTTCCCTGTGTTACTGAGACCGAGCTATGTTCTCAGTGGGTCATC
CATGAGGGTTATATGGAACTGGAAGGAGCTGGAGGAATTCGTAAAGGTCG
CGAGACTCTCCACCAAGTATCCCATTGTGGTGAGCAAGTTCTTGGAGAAC
GCTTACGAGGCCGAGGTGGACGGAGTGAGTGACGGTAAAGGCGTTTTCGG
GGTTGTCATAGAGCACGTGGAGGAAGCAGGGGTTCACAGCGGAGACAGCA
CCATGAGTATACCAACCAGGAAGATCCCCGAGTACACGGTTAGGGAGATG
AGAAAGATCGCTCTATCCCTGGCAAGAGAAATAGAAATTAAAGGGCCCTT
CAACTTGCAGTTCGTCGTGAAAGACGGTCTGCCATACGTCATCGAGCTCA
ACCTGAGGGCTAGCAGATCTATGCCCTTCACCAGCAAGGCCAAAGGTATA
AACCTCATGGATGTGGCCATGAAGGCACTGATGGAGGGACTAGGGGTTGA
GGATTTCGTGGAGCCAGAGAGCAAATCCTGGGCTGTTAAGTCGCCGCAGT
TTTCCTGGACGCAGTTAAAGGGATCATATCCGTTTCTAGGGCCAGAGATG
AGGAGTACTGGGGAGTCAGCGTCGCTGGGAGTCACTTTCCAGGACGCCCT
ACTGAAGAGTTGGCTCTCCTGCTCTCCCAACAGGATTCCTCAAAAGGGTA
AGACAGCGTTGGTGTATGGGAAGGGCAACGAGGAGTACTTACAGATTGCA
GCTAAGAACCTGGAGAACTTCGGCTTGACAGTGAAGACGCTGTCTGAGTA
TTCTGTCCCAGGGTACGACTGGGTGGAGCCCCAACTAGCACAAGAGCTCA
TTCACAAGGGTGAAATTGGGTTAGTGATAACCAATGGTTATCTGAAACGG
TTGGATTATTCGGTGAGGAGGAGTGCGGTGGACTTTAACGTACCCCTAAT
CTTGAACGGTATATTAGGGGCAGAGATAGCTGCCGCCCTGGATACAGAGA
TGACATTTTTCGAGATGAGGAAATACGGGGGAGGGGTCTCGTGA</t>
  </si>
  <si>
    <t>carbamoyl-phosphate synthase, small subunit</t>
  </si>
  <si>
    <t>MetMK1DRAFT_00031560</t>
  </si>
  <si>
    <t xml:space="preserve">MTYCKRGLEGFLYTEDGTLLRGCGFGAKGIRYGEVVFTTAMNGYPESLTD
PSYRGQILVITHPLVGNYGVPTPQVENGILKNFESERLQIEGLVVTEETD
PYKWNSSRSLHQWLEEGGVPGVSNVDTRMIVKRVRSLGSMMGVISSGVEV
EDPRSYILSKYDEIDFTQFTSPKSPIVHHNQGDLLVVVDCGIKHGILEEI
YKRGFTVVRLPCKSSADQIMDYSPKGVVFSNGPGNPNLLTGLAKTFLDVK
EYGIPILGICLGHQIATVALGGKVKKMKFGHRAINKPVKDLSDGRCYIST
HNHGYGVFKEDIPPETQVWFVNPDDGVVEGLLHRKLPIITTQFHPEARPG
PMDTTWVFDKFKRMVNKNA
</t>
  </si>
  <si>
    <t xml:space="preserve">ATGACATACTGCAAGAGGGGTCTTGAGGGGTTCCTCTATACGGAGGACGG
AACACTCCTCAGGGGGTGTGGCTTTGGGGCTAAGGGCATCAGATATGGGG
AGGTGGTGTTCACTACCGCCATGAACGGCTATCCAGAGAGCCTCACCGAC
CCTTCATATAGGGGGCAGATACTGGTTATAACTCACCCGCTCGTGGGAAA
CTATGGTGTTCCGACCCCTCAGGTTGAGAACGGAATATTGAAGAACTTTG
AGTCGGAGAGACTCCAAATTGAGGGCCTAGTGGTCACGGAAGAGACAGAC
CCTTACAAGTGGAATTCCTCCAGGAGTCTCCACCAGTGGTTGGAGGAAGG
AGGCGTCCCAGGTGTGTCCAATGTGGACACAAGGATGATAGTGAAGAGGG
TGAGGTCCTTGGGTTCCATGATGGGAGTCATTTCGTCGGGAGTGGAGGTA
GAGGATCCAAGAAGTTACATACTCTCCAAGTACGACGAAATAGACTTCAC
CCAGTTCACCTCACCCAAATCCCCCATCGTGCATCATAACCAGGGAGATC
TTCTGGTAGTCGTCGATTGCGGGATCAAACACGGCATCTTGGAGGAGATA
TACAAGAGGGGATTCACCGTGGTTAGGCTACCTTGCAAGTCCAGTGCAGA
CCAGATCATGGACTACTCGCCAAAGGGTGTAGTCTTCAGTAACGGTCCAG
GGAATCCTAACCTGCTCACCGGGTTAGCCAAGACCTTCCTCGACGTAAAG
GAGTACGGCATACCCATACTTGGAATCTGTTTAGGTCACCAGATAGCCAC
TGTGGCCCTTGGAGGCAAAGTTAAGAAGATGAAGTTTGGTCACAGGGCCA
TAAATAAGCCAGTCAAGGACCTGAGCGATGGAAGATGTTACATCTCCACT
CACAATCACGGCTATGGGGTGTTCAAGGAGGATATACCCCCAGAGACACA
GGTCTGGTTCGTAAACCCTGACGACGGAGTTGTGGAGGGATTACTTCATA
GAAAACTTCCCATAATAACTACCCAGTTTCATCCAGAGGCTAGACCTGGT
CCCATGGATACCACGTGGGTGTTTGACAAGTTCAAGAGGATGGTGAATAA
GAATGCCTGA
</t>
  </si>
  <si>
    <t xml:space="preserve">pyrim_R01397                         </t>
  </si>
  <si>
    <t>MetMK1DRAFT_00031810</t>
  </si>
  <si>
    <t xml:space="preserve">LQDLISILDLAKEEVLEIFEKTDALLRGKIRLRLDGKIVSLAFFEPSTRT
ALSFESAALSMGGRVLGFTSEESISVAKGENLADTVRMLDNYSDCIVIRH
KFDGAAKFASEIAQKPVINAGDGKHEHPTQTLIDLYTIKRIFGTPEGLTF
GLLGDLRYARTVNSLVRGLKFFRPKKVYLISPPQLRLREEIRNELDYPTE
ERVDPRDVIGDIDVLYVTRIQKERFPDESEYEKVKESYRVDVRLVEEMRK
DSVILHPLPRVTEIDRRIDSYPQAKYFLQASLAVPLRSVLLHEVVGGVEA
</t>
  </si>
  <si>
    <t xml:space="preserve">TTGCAAGACTTGATATCGATCCTCGACCTCGCTAAGGAGGAGGTCCTGGA
AATTTTCGAGAAAACCGACGCTCTTCTTCGAGGGAAGATCAGGCTGAGGC
TTGACGGGAAGATAGTGTCACTGGCCTTCTTCGAACCGAGCACGAGGACC
GCCTTGAGCTTCGAGAGTGCTGCTCTCTCCATGGGAGGACGAGTCCTCGG
TTTCACCTCAGAGGAATCTATATCAGTGGCCAAAGGGGAAAATCTAGCAG
ACACTGTGAGGATGCTAGACAATTACTCGGATTGCATAGTGATAAGGCAC
AAGTTCGATGGAGCAGCGAAATTCGCATCAGAGATAGCACAGAAGCCGGT
GATAAACGCGGGAGATGGCAAGCATGAACATCCCACTCAAACGCTCATAG
ATCTTTACACCATCAAGAGGATCTTTGGAACTCCTGAAGGTCTAACCTTT
GGTCTCTTGGGGGACCTGAGATACGCCAGGACAGTGAACAGTCTAGTAAG
GGGTCTGAAGTTCTTTAGGCCTAAGAAGGTCTATTTGATCTCCCCACCAC
AACTGAGACTCAGGGAGGAGATCAGAAACGAACTTGACTACCCGACTGAG
GAGAGAGTCGATCCTAGAGACGTGATAGGTGATATTGACGTACTCTACGT
CACCAGAATTCAGAAGGAGAGGTTTCCAGACGAGTCGGAATACGAGAAGG
TGAAGGAAAGCTACAGAGTTGACGTAAGGCTAGTAGAGGAGATGAGGAAG
GACAGCGTAATCCTCCATCCACTCCCTAGAGTCACGGAAATAGATAGAAG
GATAGATTCCTATCCACAAGCCAAATACTTCCTCCAGGCATCCTTGGCTG
TGCCCTTAAGGTCTGTCCTGCTCCACGAAGTCGTGGGAGGCGTTGAGGCT
TGA
</t>
  </si>
  <si>
    <t>MetMK1DRAFT_00031820</t>
  </si>
  <si>
    <t xml:space="preserve">LKNGLIVSKIKNGTVIDHIPAGRALAVLRVLGIRGQEGYRIALVMNVESS
KMGRKDILKIEERAIEEREAELITLIAPEATINIVKDYEVVEKRKQKVPD
KITGLLRCTNPSCITNNDPEAATKFKTLRKSPIELVCEYCETRITEQEVL
RQILE
</t>
  </si>
  <si>
    <t xml:space="preserve">TTGAAGAACGGACTGATAGTGAGCAAGATCAAGAACGGCACTGTAATAGA
TCACATACCTGCAGGTAGGGCGTTGGCAGTGCTGAGGGTCTTAGGAATAA
GGGGGCAGGAAGGCTATAGAATAGCGTTGGTCATGAATGTGGAGAGTAGC
AAGATGGGGAGAAAGGACATCCTCAAGATTGAGGAAAGGGCCATTGAGGA
GAGGGAGGCTGAGCTCATAACGTTGATAGCCCCTGAGGCAACTATAAACA
TCGTAAAGGATTATGAGGTAGTGGAGAAGAGAAAGCAGAAGGTTCCAGAT
AAGATAACAGGTCTACTAAGGTGTACTAACCCCTCCTGTATAACAAATAA
CGATCCTGAAGCGGCCACAAAATTCAAGACACTTAGGAAGTCACCAATAG
AGCTCGTCTGCGAGTATTGCGAGACCAGAATAACCGAACAGGAGGTATTG
AGGCAGATCTTGGAATGA
</t>
  </si>
  <si>
    <t xml:space="preserve">pyrim_R01993                         </t>
  </si>
  <si>
    <t>MetMK1DRAFT_00031840</t>
  </si>
  <si>
    <t>LWIKGKIYLRGLEEACVSFDRRIKEIRKECRPDLKLPSDSYVFPAGVDMH
VHLRGLELSYKETIASGTSEAVYGGIGVVVDMPNTVPIINSVETIRLRLS
ELGNYSRCDYGIYSGVTQDKGVAKMPIAGFKVFPEDLERDIQWILESPMV
KVLHPEIPMSLRPGRHNRRLWQELASLYLVRGNFHVTHTTSLDTIKLAKR
MGFSTDFTPHHLLVPGETDCLSKVNPPIRGKSERNSLLIALTEADAVASD
HAPHSVKEKSFPIELCPPGIAAVSFTLPFIFTLALRGAITLGRAVELIST
NPSRILGIPAGEIAVGNLANFVIIRRERWRYSTTFSKMTHTPLDGFPLDA
TVYATIVEGKVAYQDGNVFPVRGSNVFDKSGRT</t>
  </si>
  <si>
    <t xml:space="preserve">TTGTGGATAAAGGGTAAGATTTACCTGAGGGGTCTAGAGGAGGCCTGCGT
GTCATTCGATAGGAGGATTAAGGAGATCAGGAAGGAGTGCAGACCAGACC
TTAAGCTTCCCTCAGACTCTTACGTGTTCCCAGCAGGTGTAGATATGCAC
GTTCACCTCAGGGGACTCGAGCTCTCCTATAAGGAGACTATAGCCTCAGG
GACGTCAGAGGCCGTCTATGGGGGGATTGGGGTGGTGGTGGACATGCCTA
ACACTGTTCCAATAATCAACAGCGTGGAGACCATTAGATTGAGACTCTCA
GAGTTAGGGAACTACTCCAGGTGCGACTACGGAATTTACTCCGGGGTGAC
TCAGGATAAGGGAGTCGCTAAAATGCCCATAGCCGGATTCAAGGTATTCC
CAGAGGACCTTGAGAGAGACATACAGTGGATATTGGAATCTCCGATGGTC
AAGGTCTTGCACCCAGAGATACCTATGTCCCTGAGGCCTGGGAGACACAA
TAGGAGGTTATGGCAGGAATTGGCGTCCCTCTACCTTGTCAGAGGGAACT
TTCACGTGACTCACACCACTAGTTTGGATACCATTAAGCTAGCAAAAAGG
ATGGGCTTCTCGACCGATTTCACTCCCCATCACCTTCTAGTTCCAGGAGA
GACGGATTGCCTGTCTAAGGTCAACCCGCCCATAAGGGGCAAGAGTGAGA
GGAACAGTCTCCTCATAGCTCTAACCGAGGCTGATGCGGTAGCTAGTGAC
CACGCGCCTCACTCAGTAAAGGAGAAGTCCTTCCCCATTGAGTTATGTCC
TCCAGGGATTGCAGCCGTGTCCTTCACCCTACCCTTTATCTTCACCCTAG
CTCTCAGGGGTGCTATAACATTGGGTAGGGCAGTGGAACTAATCTCCACA
AACCCCTCCAGGATTCTTGGGATCCCCGCGGGGGAGATAGCTGTGGGGAA
CTTAGCAAACTTCGTGATCATAAGGAGGGAGAGATGGAGATACTCCACTA
CCTTCAGCAAGATGACACACACACCATTAGACGGCTTTCCCTTGGATGCC
ACAGTTTATGCGACCATAGTGGAAGGTAAGGTAGCTTATCAGGACGGAAA
CGTTTTCCCGGTGAGGGGATCCAATGTATTCGACAAGAGTGGCAGGACTT
AA
</t>
  </si>
  <si>
    <t xml:space="preserve">pyrim_R01867                         </t>
  </si>
  <si>
    <t>dihydroorotate dehydrogenase (subfamily 1) family protein</t>
  </si>
  <si>
    <t>MetMK1DRAFT_00031850</t>
  </si>
  <si>
    <t xml:space="preserve">MYSTRVAGLNLNDPFVIASGVIPEVPGLMRRVCHQYRPAAITTKTFTLYP
VESHHSPTIVKVGEGCYINAIGLGNPGIRALEPNECVQIVSIGGSSLEEM
VQASLEGERYANAIELNLSSPNRRGYGADTASLVSDIVSAVKSSVKRPVL
VKLGPWDNVLSLAGKALDAGADGLTLINTMKGMVVDVEEFKPILSYGTGG
ISGRCIHNLAVRIIYEVYREYNPDIIGVGGVFTLDDALELLSVGAKAVGI
ASLIIESGFEAIPKLRASLSLYLQRKGLKLEDIIGRAVKR
</t>
  </si>
  <si>
    <t xml:space="preserve">ATGTATTCGACAAGAGTGGCAGGACTTAATTTGAACGACCCATTCGTCAT
CGCTTCTGGTGTTATCCCAGAAGTACCTGGACTCATGAGGAGAGTTTGCC
ACCAATACAGACCCGCAGCCATAACGACCAAGACTTTCACACTGTATCCC
GTAGAATCTCATCACTCCCCCACAATCGTTAAAGTTGGAGAAGGCTGTTA
CATCAACGCCATAGGTCTAGGGAATCCTGGAATCAGGGCGTTGGAACCCA
ACGAGTGCGTCCAGATAGTGAGCATAGGTGGGAGTTCCCTAGAGGAAATG
GTCCAGGCCTCCTTGGAGGGGGAGAGATACGCCAATGCCATAGAGCTGAA
TCTGAGCAGTCCAAATAGGAGAGGGTACGGAGCTGACACAGCCAGCCTAG
TTTCTGATATAGTTTCTGCAGTGAAGTCGAGCGTGAAGAGGCCGGTCTTG
GTAAAACTGGGACCATGGGACAATGTCCTCTCCCTAGCAGGGAAAGCGCT
AGACGCGGGAGCAGACGGGCTGACGTTAATCAACACGATGAAGGGAATGG
TAGTAGATGTAGAGGAATTCAAGCCAATCCTGAGTTACGGTACTGGAGGA
ATTTCAGGTAGGTGTATACACAACCTGGCTGTGAGAATAATTTATGAGGT
GTACAGAGAGTACAACCCAGATATAATAGGTGTTGGAGGAGTTTTCACCC
TCGACGATGCGTTAGAGCTCTTATCTGTGGGTGCAAAGGCTGTAGGTATA
GCTAGTCTTATAATAGAGAGCGGATTTGAGGCAATTCCTAAGTTAAGGGC
CTCTCTCTCCCTTTACCTACAGAGGAAGGGATTAAAACTCGAAGACATTA
TAGGAAGGGCAGTGAAACGATGA
</t>
  </si>
  <si>
    <t xml:space="preserve">pyrim_R01870                         </t>
  </si>
  <si>
    <t>MetMK1DRAFT_00031800</t>
  </si>
  <si>
    <t xml:space="preserve">MNIGSVLMERKLLMIGNFVLTSGKTSPYYLDLRKLPSYPEFFKIVEEAME
RVKDIDYDVILGVATGGVPLASFMACKLGKPMGYVRIEKKGHGTDRLIEA
EVSDKKVLVVDDVATTGGSLERASLEVFRNGGRVVGALVIVDREEGAERK
LREMGMEFRAIYRISEILRSILDKLSETDRAQILEYMRGNV
</t>
  </si>
  <si>
    <t>ATGAATATAGGAAGTGTACTCATGGAGAGAAAGCTCCTCATGATAGGGAA
CTTCGTCCTGACCTCTGGGAAGACTAGTCCCTATTACCTAGACCTGAGGA
AACTGCCTAGCTATCCAGAATTCTTTAAGATCGTAGAGGAGGCAATGGAA
AGAGTCAAGGATATCGATTATGACGTGATTTTAGGGGTAGCTACAGGAGG
GGTTCCCTTGGCTTCCTTTATGGCGTGTAAGTTGGGGAAACCCATGGGTT
ATGTCAGGATAGAGAAGAAGGGTCACGGGACCGATAGGTTAATTGAGGCT
GAAGTGTCAGACAAGAAGGTCCTAGTAGTGGACGACGTTGCCACAACCGG
AGGCTCATTGGAGAGGGCGTCCTTGGAGGTATTTAGAAATGGGGGGAGGG
TAGTAGGGGCTCTAGTCATAGTTGATAGAGAGGAAGGGGCCGAGAGGAAG
TTAAGGGAGATGGGAATGGAGTTCAGGGCTATATATAGGATATCGGAGAT
CTTGAGATCGATCTTGGACAAGTTGAGCGAGACCGATAGAGCCCAGATTC
TTGAGTATATGAGGGGAAACGTATGA</t>
  </si>
  <si>
    <t xml:space="preserve">pyrim_R00965                         </t>
  </si>
  <si>
    <t>MetMK1DRAFT_00031790</t>
  </si>
  <si>
    <t xml:space="preserve">MSRVILSLDVPMDRERLKELSHHLAGVKVGWPLLLDLGPSKVSELTKGLG
LKVILDLKLADIDSTMVSIASKLKSLGDGFIAHSFVGIDGALDSLRRELK
DRELYLVISMSHPGWSDEVYQYLLQVTKGVNPEGLVAPATRHSVVRRARA
DFPDKIIISPGVGAQGARPGSALCAGADFEIVGRSVYLSHSPLDSLLKIV
KEQEVAINECKGGMARET
</t>
  </si>
  <si>
    <t xml:space="preserve">ATGAGTAGGGTAATACTCTCCTTAGATGTGCCCATGGACAGGGAGAGACT
TAAGGAGTTGTCCCATCACCTGGCGGGAGTTAAGGTAGGGTGGCCTCTCC
TCTTGGATTTGGGTCCCTCTAAGGTCAGCGAGCTGACCAAGGGATTAGGC
CTCAAGGTCATCCTGGACCTCAAGTTAGCCGACATCGACTCCACGATGGT
CTCTATAGCCTCAAAGCTGAAGAGTCTGGGTGACGGTTTCATTGCTCACT
CCTTCGTCGGTATCGATGGAGCCTTAGATTCTTTAAGAAGAGAGCTGAAG
GACAGGGAACTCTATCTGGTCATTTCCATGTCCCATCCTGGGTGGAGCGA
TGAAGTGTACCAGTACCTCCTTCAAGTGACCAAGGGAGTGAATCCAGAGG
GACTGGTCGCACCTGCCACTAGGCACTCAGTCGTGAGAAGAGCGCGAGCC
GACTTTCCCGATAAGATCATCATCTCCCCAGGAGTAGGAGCCCAGGGAGC
TAGACCGGGCTCTGCCCTTTGTGCTGGAGCTGATTTCGAGATAGTGGGAA
GGTCTGTTTATTTATCACATTCACCCCTTGACTCGCTATTGAAAATCGTT
AAAGAACAGGAGGTAGCTATCAATGAGTGCAAAGGAGGAATGGCTAGGGA
GACATGA
</t>
  </si>
  <si>
    <t xml:space="preserve">pyrim_R00158_assumed                 </t>
  </si>
  <si>
    <t>2.7.4.14</t>
  </si>
  <si>
    <t>cytidylate kinase, putative</t>
  </si>
  <si>
    <t>MetMK1DRAFT_00021590</t>
  </si>
  <si>
    <t>MIIVISGPSGSGKTTVAKSLSLKYGLKFVSAGQIFREMARSHGVDILSLN
REAENSFDIDKAIDQEIMRQANKSNVVIESHIAGWLLAGKSDLSVYLWAP
LEERARRISFRDGMSYEQALKSVIEREQSHYLRFWRYYGIDIQDLSVYDL
VINTVKLSPEGVVKTIESFLTENIRTPLT</t>
  </si>
  <si>
    <t>ATGATAATAGTCATAAGCGGTCCCTCTGGGAGTGGTAAGACAACTGTGGC
GAAGTCGCTCTCGTTGAAGTACGGTCTGAAGTTCGTTTCTGCAGGTCAGA
TATTCAGGGAAATGGCAAGGTCACACGGGGTAGACATATTATCTCTTAAT
AGAGAGGCGGAGAATAGCTTCGACATAGATAAGGCCATAGATCAGGAGAT
AATGAGACAGGCCAACAAGTCCAACGTGGTCATAGAGTCCCACATAGCTG
GCTGGCTTTTGGCTGGGAAGTCGGACCTCAGCGTCTATCTCTGGGCTCCC
CTGGAGGAGAGGGCTAGGAGGATATCCTTTAGGGATGGAATGTCCTACGA
ACAGGCGCTCAAGTCCGTGATAGAGAGGGAACAGAGCCATTATTTGAGGT
TCTGGAGGTACTACGGTATAGACATCCAGGACCTCTCTGTTTATGACCTG
GTCATAAATACCGTGAAGCTCTCCCCAGAGGGCGTGGTGAAAACCATTGA
AAGTTTTTTAACTGAAAACATTCGGACACCTCTCACCTAA</t>
  </si>
  <si>
    <t>MetMK1DRAFT_00029180</t>
  </si>
  <si>
    <t>MKLVIKVTGKYFDDEGDKSLLPRAVRGLVERGNRVAVVTGGGSTARKYIS
MGRSLGLNEASLDLMGIWVSRLNAFLVAMALNDLAYGRVPESLEQFIEYW
SQGKVVVTGGFQPGQSTAAVAALVAEATVADYLVIATTVEGVYDSDPRLN
PEAKLLPRVTTAELKRILETSQSVKAGTYELLDPMAMKIVERSRIRVLVT
NVNRLDRLTDVIKGSGIASIVEPV</t>
  </si>
  <si>
    <t>ATGAAACTCGTCATAAAGGTTACTGGGAAGTATTTCGACGACGAGGGAGA
CAAGTCCCTACTTCCGAGGGCAGTGAGAGGTTTGGTGGAGAGGGGTAACA
GGGTCGCAGTAGTTACCGGAGGAGGCTCCACAGCGAGGAAGTATATTTCC
ATGGGTAGGTCACTTGGGCTCAACGAAGCTAGCCTGGATCTGATGGGTAT
ATGGGTGTCCAGACTGAACGCGTTCCTGGTGGCTATGGCCCTCAACGACC
TAGCCTACGGGAGGGTGCCTGAGAGCCTGGAGCAGTTCATAGAGTACTGG
TCCCAGGGAAAGGTGGTGGTAACTGGAGGGTTCCAGCCAGGTCAATCCAC
GGCTGCAGTGGCAGCACTTGTGGCTGAGGCCACTGTTGCCGATTACCTGG
TCATAGCCACCACGGTGGAGGGTGTTTACGACAGTGACCCCAGGCTGAAC
CCAGAGGCCAAGTTGCTCCCCAGGGTAACTACTGCAGAACTCAAGAGGAT
ACTTGAGACGTCGCAGTCGGTCAAGGCTGGGACCTACGAACTACTGGACC
CAATGGCCATGAAGATCGTGGAGCGGTCGAGGATAAGGGTGTTGGTGACC
AACGTGAATAGACTAGATAGGCTGACAGACGTTATTAAGGGGTCGGGAAT
AGCAAGTATAGTCGAGCCGGTGTGA</t>
  </si>
  <si>
    <t xml:space="preserve">pyrim_R00156                         </t>
  </si>
  <si>
    <t>ATGATGTCTCTGCAAAAGACGTTCGTTATGATCAAGCCAGACGGAGTGAA
GAGAAAGCTGGTGGGTGAAATAATAGGCAGAATAGAAAGAAAGGGCTTGG
ACATAATTGCCATGAAATTGGTGAAGATGTCTAAGGAGGCTGCAGAAAAG
CTCTACGAGGAACACAAAGGGAAATCGTTCTATCAAGACCTAGTGAGTTA
TATCACTTCAGGACCGGTTCTCTGCATGGTTGTAGCTGGAGACGAGGCTG
TAGCAGTGATGAGGAAAATGATCGGTGCTACTGATCCTAAGGAAGCATCT
CCAGGAACCATAAGGGGAGACCTAGCTTTGTCTAAAGGAGAGAACGTAAT
CCACGCTTCAGACTCAGAAGAGAAGGCAAAAAAGGAGATGTCGATATTCT
TTTCCGATAGCGAGATCATAGCTGGATAG</t>
  </si>
  <si>
    <t xml:space="preserve">pyrim_R00571                         </t>
  </si>
  <si>
    <t>MetMK1DRAFT_00020870</t>
  </si>
  <si>
    <t xml:space="preserve">VLKYIVVTGGVLSSVGKGTVSASLGLLLKNRGYKVSVVKVDPYINVDAGT
MNPYMHGEVFVTDDGAETDLDLGHYERFLDINTGKHNNITAGRVYFEVIR
KEREGKFMGQTVQIIPHVTDEIKSMIRRAGNIDGAQIIIVEVGGTVGDIE
SLPFLEAMRQLKLEEEEHNVLFVHVALVEYLSVTGELKTKPLQHSVQELR
RIGIQPDIIVARSIVPLDNETRKKIAMFTNVRPEYIFSSYDVETSYEVPV
ILEHQGIAAKILERLKLQDRNPELTDWMSFVKAIKSKDGKRVRIALVGKY
TKLKDSYLSIKEAIYHAAAHLGVVPELMWIESTDLEKDENLIKELGESQG
IVVLPGFGSRGAEGKIKAINFSRLNKIPYLGICFGLQLAIVEFSRNVIGL
KEANSTEVNPDTPYPVVTLLDDQKKVTQFGGTMRLGAQRILIKKGTLAYK
LYNAETVFERHRHRYEVNPSYVDELERNGMVVSGVSDNGLVEIIELRDHP
FFVATQAHPEFKSRPLRPAPLFLGFLKAVSGLQ
</t>
  </si>
  <si>
    <t xml:space="preserve">GTGCTGAAGTACATTGTAGTTACTGGAGGAGTACTCTCCAGTGTGGGAAA
GGGAACAGTATCAGCTTCCCTCGGTCTCCTACTAAAGAATAGAGGATACA
AAGTAAGTGTAGTCAAGGTAGATCCCTACATAAACGTTGACGCTGGAACC
ATGAACCCCTATATGCACGGGGAGGTCTTCGTTACTGATGATGGAGCAGA
GACTGACCTTGACCTGGGTCATTACGAGAGGTTTCTAGATATCAACACTG
GAAAACACAATAACATTACGGCTGGGAGGGTCTACTTTGAGGTCATCAGG
AAGGAAAGAGAAGGGAAGTTCATGGGACAGACAGTCCAGATAATTCCTCA
CGTAACTGACGAGATAAAGTCCATGATAAGGAGGGCCGGAAACATAGATG
GTGCACAGATCATAATAGTTGAAGTGGGGGGTACGGTGGGAGACATAGAG
AGCTTACCTTTCCTAGAAGCCATGAGGCAATTGAAGCTTGAAGAGGAGGA
GCACAACGTCCTATTCGTACATGTTGCATTGGTTGAATACCTCTCCGTGA
CTGGGGAACTGAAGACCAAGCCTTTACAACACAGCGTCCAGGAGCTCAGG
AGAATAGGAATTCAACCGGACATAATTGTGGCTAGGTCCATAGTGCCTCT
AGATAATGAGACTCGCAAAAAGATAGCCATGTTCACCAACGTTAGACCTG
AATACATCTTCTCCAGTTATGATGTGGAGACCTCCTATGAGGTTCCGGTA
ATACTAGAACATCAAGGAATCGCAGCCAAAATACTGGAACGACTCAAGTT
GCAGGACAGGAACCCTGAGCTGACCGACTGGATGAGCTTCGTCAAGGCAA
TTAAGAGCAAGGACGGAAAGAGGGTAAGAATAGCACTGGTAGGCAAGTAC
ACAAAGCTGAAGGACAGTTATCTGAGCATAAAGGAGGCGATTTATCACGC
AGCTGCCCACCTGGGAGTCGTACCAGAGCTCATGTGGATTGAGTCAACAG
ATCTAGAAAAAGATGAGAATCTTATAAAAGAATTAGGAGAATCGCAAGGG
ATCGTTGTGCTACCTGGGTTCGGCTCAAGGGGAGCTGAGGGGAAAATAAA
GGCGATAAACTTCTCGAGACTCAACAAAATACCGTATCTGGGTATATGTT
TCGGCCTTCAGCTAGCCATAGTTGAATTCTCGCGAAACGTAATTGGTCTG
AAGGAGGCCAATTCCACTGAGGTAAACCCTGATACGCCTTATCCTGTCGT
GACGCTCCTTGACGATCAAAAGAAGGTAACTCAGTTCGGTGGAACCATGA
GACTGGGGGCACAGAGGATACTCATCAAGAAGGGAACTCTCGCATACAAG
CTCTACAATGCGGAGACGGTCTTCGAGAGGCACAGACATAGATATGAGGT
CAATCCCTCCTATGTCGATGAACTTGAAAGAAACGGCATGGTAGTATCTG
GGGTGAGCGACAACGGGTTGGTGGAAATAATAGAGCTCCGGGATCACCCG
TTCTTTGTGGCTACCCAAGCACATCCTGAGTTCAAGAGTAGACCTCTGAG
ACCTGCTCCGCTGTTCCTTGGATTCCTAAAGGCTGTGAGCGGTCTACAGT
GA
</t>
  </si>
  <si>
    <t xml:space="preserve">pyrim_R02022_assumed                 </t>
  </si>
  <si>
    <t>pyr_R02325</t>
  </si>
  <si>
    <t>deoxycytidine triphosphate deaminase</t>
  </si>
  <si>
    <t>MetMK1DRAFT_00020740</t>
  </si>
  <si>
    <t>MILGDRDLKYYLEKGWIVIDPLTEDSIRENGVDMRVGGEIARFKRTEELF
EEGKDLSEFFQKEIGEEFVIKPNEHVLLVTEEYLRLPSDIMAFVNLRSSF
ARLGLFVPPTIVDAGFEGQLTIEVMGSAFPVKIKRGTRFLHLIFAKTLSP
VEKPYQGKYQGQRGVTLPKFRV</t>
  </si>
  <si>
    <t xml:space="preserve">ATGATCCTAGGTGATAGGGATCTTAAGTATTACCTGGAGAAGGGTTGGAT
AGTCATAGACCCACTCACGGAGGACAGCATAAGGGAGAACGGGGTTGACA
TGAGGGTGGGAGGAGAGATAGCCAGGTTCAAGAGAACAGAAGAGCTATTC
GAGGAGGGAAAGGATCTCTCAGAGTTCTTCCAGAAGGAGATAGGGGAAGA
GTTCGTGATAAAGCCCAATGAACATGTGCTCCTGGTCACTGAGGAATATC
TACGACTTCCTAGTGACATAATGGCGTTCGTCAACCTGAGGTCGTCTTTC
GCGAGGTTGGGCCTGTTCGTGCCACCTACAATAGTGGACGCTGGGTTCGA
GGGGCAATTGACCATAGAGGTCATGGGTTCGGCTTTTCCGGTCAAGATAA
AGAGGGGCACGAGGTTCCTCCACCTTATCTTTGCCAAGACCTTAAGCCCA
GTTGAGAAGCCCTATCAAGGCAAATACCAGGGACAGAGAGGGGTCACATT
ACCCAAGTTTAGGGTGTGA
</t>
  </si>
  <si>
    <t>Deoxycytidine deaminase</t>
  </si>
  <si>
    <t>MetMK1DRAFT_00025190</t>
  </si>
  <si>
    <t>MILTYQQIRNSLGSMILNFSEESVRENGYDLRVCGDKYWRILGGASLPEK
KSEVEEFPFEEYADLEPGNTYLLESCEEVNMPNDVMGIMTLRSTMARNGF
LAPPTVIDAGYKGKIIIALSTLRGGRIRRGFRVVHLIFAKLQEPTLKVYE
GSYQGGKLI</t>
  </si>
  <si>
    <t>ATGATCCTGACCTATCAGCAGATAAGGAATTCCCTAGGGTCCATGATACT
TAACTTCTCTGAGGAGAGCGTAAGGGAGAACGGGTACGACCTCAGAGTCT
GTGGGGACAAATATTGGAGAATTCTTGGTGGGGCCTCCCTCCCAGAGAAG
AAAAGCGAGGTGGAGGAGTTTCCTTTTGAGGAGTATGCGGATCTGGAACC
AGGCAACACTTACCTCCTGGAGAGTTGTGAGGAAGTCAACATGCCGAACG
ACGTCATGGGGATAATGACCTTGAGGAGTACCATGGCCAGGAACGGCTTC
TTGGCTCCTCCCACAGTGATAGATGCTGGATACAAGGGGAAAATAATAAT
CGCGTTGAGTACGCTGAGGGGAGGGAGGATAAGAAGGGGGTTCAGAGTCG
TGCACCTTATTTTCGCCAAGCTTCAAGAGCCTACGTTAAAGGTTTACGAG
GGCTCCTACCAAGGAGGAAAACTCATATGA</t>
  </si>
  <si>
    <t>R02331</t>
  </si>
  <si>
    <t>ADP + dUTP = ATP + dUDP</t>
  </si>
  <si>
    <t>R02098_assumed</t>
  </si>
  <si>
    <t>ADP + dUDP = ATP + dUMP</t>
  </si>
  <si>
    <t>MetMK1DRAFT_00003470</t>
  </si>
  <si>
    <t xml:space="preserve">MLIAFEGIDGSGKSSQARLLRDWLSMRGDAYLTEWNSSEWIHEVIKEAKK
KNALTPLTFSLIHATDFADRYERFIHPMISSGFHVVSDRYIYTAYARDTV
RGVDLKWVKELYSFAVRPTITFFIRVTPQVALARLKAGRKTVKPAEAGAD
VFPGLDPEEGFLKYQGLLLEVYDRLATEEGFVVLDGERTPREVQIEIRRR
VGELLGG
</t>
  </si>
  <si>
    <t>ATGCTCATAGCCTTCGAGGGGATAGATGGTTCAGGCAAGTCGAGCCAGGC
CAGGCTCCTGAGGGACTGGCTATCCATGAGGGGTGACGCCTACCTGACCG
AGTGGAACTCCTCGGAGTGGATCCACGAGGTCATCAAGGAGGCCAAGAAG
AAGAACGCCCTGACCCCGCTCACCTTCAGCTTAATACACGCAACAGACTT
CGCGGACAGGTACGAGAGGTTCATACACCCCATGATCTCCTCGGGTTTCC
ACGTGGTGTCAGACAGGTACATATACACGGCTTACGCCAGGGATACGGTC
AGGGGTGTGGACCTGAAGTGGGTGAAGGAACTGTACTCCTTCGCCGTGAG
GCCCACGATCACCTTCTTCATAAGGGTCACCCCCCAGGTTGCACTGGCCA
GGCTCAAGGCTGGGAGGAAGACGGTCAAACCAGCGGAGGCAGGGGCGGAC
GTGTTCCCAGGGCTGGACCCGGAGGAGGGCTTCCTCAAGTATCAAGGTCT
ACTCCTGGAGGTATACGATAGGTTAGCCACGGAGGAGGGGTTCGTGGTAC
TGGACGGAGAGAGGACACCCAGGGAGGTACAGATCGAGATAAGGAGGAGG
GTAGGTGAGTTACTTGGTGGGTAA</t>
  </si>
  <si>
    <t>Thymidylate kinase</t>
  </si>
  <si>
    <t>MetMK1DRAFT_00003480</t>
  </si>
  <si>
    <t xml:space="preserve">LVGKIVAVEGVEGSGRTLHAEGIRTYLEEQGYGVITFGLGMSKLLGEAIA
RKKRDVVFQRRTLFLAYVTDLADQVENLVKPAVESGFVALADGYVLTLMA
WGLTRGLERNWMEGVLRALPRPELTLALIAPPEEIMKRIIRKKGVLDPLS
SGVDLCVNGDLYQGFRQYLERYLNNMRSLASDKGGVTVDTGRDFKVVQEE
INSLVGGDLGEA
</t>
  </si>
  <si>
    <t>TTGGTGGGTAAGATAGTCGCGGTGGAGGGCGTAGAGGGCTCGGGGAGAAC
ACTACACGCCGAGGGGATAAGGACTTACCTAGAGGAACAGGGCTACGGAG
TTATAACCTTCGGGTTGGGTATGTCCAAGTTACTGGGCGAGGCCATAGCC
AGGAAGAAGAGGGACGTGGTGTTTCAGAGGAGGACCCTGTTCCTAGCCTA
CGTGACCGACCTGGCGGACCAAGTCGAGAACCTGGTCAAACCGGCCGTGG
AGTCTGGGTTCGTTGCGTTAGCCGACGGGTACGTTCTGACCCTGATGGCG
TGGGGCCTGACCAGGGGACTGGAGAGGAACTGGATGGAGGGGGTGTTGAG
GGCACTGCCGAGGCCTGAACTGACCCTAGCCCTAATCGCCCCGCCAGAGG
AAATAATGAAGAGGATCATAAGGAAGAAGGGAGTACTTGACCCCTTGAGC
TCGGGAGTCGACCTCTGTGTGAACGGAGATCTGTACCAGGGGTTCAGGCA
ATACCTGGAGAGGTATCTGAATAACATGAGGTCCCTCGCCTCGGACAAGG
GAGGAGTCACCGTGGACACCGGGAGGGACTTCAAGGTGGTACAGGAGGAG
ATCAACTCACTGGTGGGGGGAGACCTAGGTGAGGCCTGA</t>
  </si>
  <si>
    <t>MetMK1DRAFT_00031050</t>
  </si>
  <si>
    <t>MKLIVIEGIDGAGKTTLSNLLAERLVELGYDAIVTHEPFTDEIKMLLENV
GWKDPLVLTFLFSADRAIHVNWLRDAGKGIIIMDRYYYSTMAYQAALGLD
LKWLETVSSVFPKPDLVLLIDLPVEFALMRLSRKRDSLDFKEKRETLSKV
RENYLSLARKYNMIILDGKRDLRELTEQALTHVLQTLSS</t>
  </si>
  <si>
    <t>ATGAAACTCATAGTGATTGAAGGTATAGACGGGGCTGGAAAGACTACCCT
CTCTAACCTGTTGGCAGAGAGACTAGTTGAACTGGGATATGACGCCATAG
TCACTCACGAGCCCTTCACAGATGAAATAAAGATGTTACTGGAGAATGTA
GGGTGGAAGGACCCCTTAGTTCTTACTTTCCTCTTCTCAGCAGATAGGGC
TATTCATGTGAACTGGTTAAGAGATGCTGGGAAGGGAATAATCATCATGG
ATAGATACTATTATTCAACAATGGCATATCAAGCCGCTTTAGGACTTGAT
TTGAAGTGGTTAGAGACAGTGAGTTCTGTGTTCCCTAAACCTGATCTCGT
CTTACTTATAGATCTTCCCGTTGAGTTTGCCCTCATGAGACTGAGCAGAA
AACGTGACTCCTTGGACTTTAAGGAAAAGAGAGAAACCCTCTCTAAGGTT
AGAGAGAATTATCTGAGCCTAGCGAGGAAGTATAATATGATAATATTGGA
CGGAAAGAGAGACCTTCGAGAGCTCACCGAGCAGGCTCTGACCCACGTCC
TCCAGACCTTATCTTCCTGA</t>
  </si>
  <si>
    <t>2.1.1.148</t>
  </si>
  <si>
    <t>thymidylate synthase, flavin-dependent</t>
  </si>
  <si>
    <t>MetMK1DRAFT_00032540</t>
  </si>
  <si>
    <t>MQRGVSTFRVKLVSFTGDGEKVVAIAAKMSRSRKGWEHHEKNMTKEEMET
WIKDSILHGYWSVLEHSVYTFSIEGISRVASHQLVRHRIASYTQMSHRFA
KPKDEFYQPVTPSWRDEDEFRKAYEDSYRHYLDLLQSGVPEEDARYVLPN
GVNTNLVVTMNARELYNFFGLRLCSRAQWEIRKVAWLMLEEVRRVHPILF
RFAGPNCVIHDNFVRPEDDPVTLDQEKEFVSARCIEGVPRQGIWKCIQNS
RTVIEKVK</t>
  </si>
  <si>
    <t>ATGCAAAGGGGGGTATCGACCTTTAGGGTAAAGCTTGTTTCCTTCACTGG
GGATGGGGAGAAAGTTGTGGCCATAGCAGCCAAGATGTCTAGGAGTAGGA
AGGGGTGGGAACACCACGAGAAAAACATGACCAAGGAAGAGATGGAGACG
TGGATCAAGGACTCAATACTGCACGGGTACTGGTCAGTCTTGGAGCACTC
CGTTTATACCTTCTCTATAGAGGGCATATCCCGTGTCGCGAGCCACCAGT
TGGTCAGGCACAGGATAGCCTCTTATACTCAGATGAGCCACAGGTTCGCC
AAGCCGAAGGACGAGTTCTATCAACCAGTCACGCCATCTTGGAGGGACGA
GGACGAGTTCAGGAAAGCGTATGAGGACTCGTACAGACACTACCTCGACC
TCCTCCAGAGTGGTGTGCCTGAGGAAGACGCCAGGTACGTCTTGCCCAAC
GGTGTAAACACCAACCTCGTAGTGACCATGAACGCCAGGGAGTTGTACAA
TTTCTTCGGCTTGAGACTGTGCAGTAGAGCACAGTGGGAGATCAGGAAGG
TGGCTTGGCTCATGTTGGAGGAGGTCAGAAGAGTCCACCCTATCCTATTT
AGGTTCGCGGGGCCAAATTGTGTGATACATGACAACTTCGTGAGGCCCGA
GGATGACCCAGTCACGTTGGATCAGGAGAAGGAGTTCGTTTCCGCGAGGT
GCATCGAGGGAGTCCCGAGGCAGGGGATATGGAAGTGCATTCAGAACTCT
CGTACTGTTATTGAAAAAGTTAAATAA</t>
  </si>
  <si>
    <t xml:space="preserve">2.3.1.9 </t>
  </si>
  <si>
    <t>MetMK1DRAFT_00011710</t>
  </si>
  <si>
    <t>MPEVYVVSAVRTPIGKFGGSLREVKPQELGALVIKEALERSGVKPEEVEL
VVMGNVLRAGHGQDLARQASLKAGIPWNVDGYCVDMVCSSGMMSISNAYQ
IIKSGDADLVVAGGMESMSQAMFALRADLRWGIKSLQGRNVEFIDTMLFD
GLTDPFNLKLMGQEADMVAKERDISRRELDEVAYESHRRAARAWEKGFFS
HETVPVSLPQGRLERDEGFRPDTSLEKLSSLKPAFSEGGLHTAGNSSQIS
DGATALVLMSEKAVRERRIEPIARIMGHSWVGIESWRFTEAPIQAVRKLL
TKLGMELKDFDYFENNEAFAVNNVLMHRFLGVPYERLNVFGGAIALGHPI
GASGARIVTTLINVLSRMKGERGIASICHGTGGSTAIGIELIKPLP</t>
  </si>
  <si>
    <t>ATGCCTGAAGTTTATGTGGTTTCAGCTGTAAGGACACCAATAGGGAAGTT
CGGAGGATCGCTGAGGGAGGTAAAACCACAGGAGTTGGGAGCACTTGTGA
TTAAAGAGGCCCTAGAGAGGTCTGGTGTGAAACCTGAGGAAGTGGAGTTA
GTAGTAATGGGGAACGTACTCAGGGCGGGACACGGGCAAGATCTGGCGAG
ACAAGCCTCTCTTAAGGCAGGTATCCCTTGGAATGTGGACGGTTACTGCG
TTGACATGGTCTGCTCCTCGGGTATGATGAGTATTTCCAACGCTTATCAG
ATCATCAAGTCAGGTGACGCGGACTTGGTGGTGGCTGGCGGGATGGAGAG
CATGAGCCAGGCCATGTTTGCCCTGAGGGCTGACCTAAGGTGGGGAATTA
AATCACTGCAGGGGAGGAACGTGGAGTTTATAGATACCATGTTATTTGAT
GGGTTGACTGACCCTTTCAACCTCAAGCTCATGGGGCAAGAGGCAGACAT
GGTGGCGAAGGAGAGAGACATATCTAGGAGAGAGCTGGATGAGGTGGCAT
ATGAGAGCCACAGGAGAGCTGCCAGAGCCTGGGAGAAGGGTTTCTTCTCT
CATGAAACGGTTCCCGTGAGCTTGCCTCAAGGGAGGCTCGAGAGGGATGA
GGGTTTCAGGCCAGACACTAGCTTGGAAAAGTTGAGTTCCCTTAAACCAG
CGTTTAGTGAAGGAGGTTTGCATACAGCGGGCAACTCTTCGCAGATCTCA
GATGGGGCGACAGCACTGGTGCTCATGAGCGAGAAGGCAGTGAGGGAGAG
GAGGATTGAACCTATAGCGAGGATAATGGGGCACTCGTGGGTGGGGATTG
AGAGTTGGAGGTTTACCGAGGCTCCAATCCAGGCAGTGAGGAAGCTCCTG
ACTAAGCTGGGCATGGAACTGAAAGACTTCGATTACTTTGAGAACAACGA
GGCCTTTGCGGTGAATAACGTGTTAATGCACAGATTCCTCGGAGTTCCCT
ATGAACGGCTAAACGTGTTTGGGGGAGCGATAGCTCTAGGTCATCCCATA
GGGGCCAGCGGAGCTAGAATAGTTACCACTCTCATAAACGTGTTGAGCAG
GATGAAAGGTGAGAGAGGCATAGCCAGCATATGCCACGGTACTGGAGGTT
CTACTGCAATAGGGATAGAGCTGATTAAACCTCTCCCCTGA</t>
  </si>
  <si>
    <t>Acetyl-CoA acetyltransferase</t>
  </si>
  <si>
    <t>MetMK1DRAFT_00016460</t>
  </si>
  <si>
    <t>MKRRVGIIGVGVSKFGRRDDVTVRELAWESIREALEDAGLTQKDIDLVVA
GSTAYRGVELYPAPPVSEYSSLLGKTPLRVEAACATGSAAAFTAVNSVAS
GSAEVVLAVGFDKMTEVDTPTSLAIGGRGGNYQWEFHMYGTTFPSYYALY
ATRHMAVYGTTEEDMALASVKAHKYASMNEKAHLRNRVTVEDVLKSRLIS
WPIKLLDSSPISDGSAAVIFASEEKIRELKVDTPVWIEGIGFGSDTSSIA
RRGEWTSLRAAREAAASAYSLSGRTPSDVEYATVHDCFTIAEIMAYEDLG
FAERGKGATLLREGQTERGGRVAVNLLGGLKAKGHPLGATGLAMLYEVTK
QLREEAGPVQHQFKNYVALTHNVGGTGHYAYVTVLSR</t>
  </si>
  <si>
    <t>ATGAAGAGGAGAGTTGGAATAATAGGGGTTGGCGTGTCCAAGTTCGGGAG
AAGGGACGACGTTACCGTCAGGGAATTGGCGTGGGAGTCCATAAGGGAGG
CCCTTGAGGACGCAGGCCTAACTCAGAAGGATATAGACCTAGTTGTGGCT
GGCAGTACTGCCTACAGGGGCGTTGAACTGTACCCCGCCCCTCCGGTCTC
GGAGTACTCATCGCTTCTGGGAAAGACCCCCCTTAGGGTCGAGGCCGCAT
GTGCTACAGGTTCTGCTGCAGCCTTCACTGCCGTGAACTCGGTGGCGTCA
GGCTCCGCAGAAGTGGTGTTAGCTGTGGGTTTCGATAAGATGACTGAAGT
CGACACACCCACATCCTTGGCAATCGGAGGAAGAGGAGGGAACTACCAAT
GGGAGTTCCACATGTACGGAACTACCTTTCCTTCATATTACGCACTTTAC
GCCACTAGACACATGGCAGTTTACGGTACCACTGAGGAGGATATGGCTTT
GGCGTCAGTGAAGGCCCACAAGTACGCCTCCATGAACGAGAAGGCCCATC
TGAGGAACAGGGTGACGGTTGAGGACGTGTTGAAGTCCAGATTAATATCG
TGGCCCATAAAACTTCTGGACTCCTCACCCATCAGCGACGGCTCGGCAGC
GGTGATATTTGCCTCAGAGGAGAAGATAAGGGAGCTGAAGGTGGACACCC
CAGTCTGGATAGAGGGCATAGGTTTCGGGAGCGATACCTCAAGCATAGCC
AGGAGGGGGGAGTGGACGAGTCTCAGGGCGGCGAGGGAGGCGGCGGCCTC
AGCCTATTCCCTGAGCGGGAGGACCCCCTCAGACGTTGAGTACGCTACAG
TGCACGACTGTTTCACCATTGCTGAGATAATGGCATACGAGGACTTGGGC
TTCGCTGAGAGAGGTAAGGGGGCGACGCTACTCAGGGAAGGACAGACAGA
GAGGGGAGGAAGAGTAGCGGTGAACCTGCTGGGCGGACTTAAGGCCAAGG
GACACCCCCTCGGTGCAACAGGGTTGGCCATGTTGTATGAAGTAACGAAA
CAGCTCAGGGAAGAGGCGGGACCCGTGCAACACCAGTTCAAGAATTATGT
TGCCCTGACCCACAACGTGGGAGGGACAGGGCACTACGCTTACGTCACGG
TACTCTCGAGGTGA</t>
  </si>
  <si>
    <t>MetMK1DRAFT_00017990</t>
  </si>
  <si>
    <t>MTNVAVVGTGHSKFGSRTDVTLQELAWEAVKQALEEANVEQKNVKYFSVG
NVGTWSAEPLPAIVVGEYCNLNPSGTMRVEAACASGSAALRDAYLAVKSG
EVDIAMAVGVEQMHQSPNLTVVEMIGRAGNYFWEFENFGLTFPGYYALYA
TAYMSKYGMKEEDLGKVAIKAHHYGALNPYAHFQKEITMEEYLKSRPVAW
PLKLLDSSPITDGAAAVVLASEEMARKLTDSPVWIEAQGVASGTANLSRR
TDFTSIEAARIAAEQVYRRAGINMDSPWKQIDVADVHDCFTIAEIVAYED
LRFAKRGEGMLLAREEQTYVGGRIPVNVDGGLKAKGHPIGATGVSMAVSL
TRQLLYRAPHKSMQADIKNGRALAHNVGGTGHYAYVTLFSTRRPGT</t>
  </si>
  <si>
    <t xml:space="preserve">ATGACAAATGTAGCAGTGGTGGGAACTGGGCACTCCAAGTTCGGTTCCAG
GACAGACGTGACGCTTCAGGAACTTGCCTGGGAAGCTGTGAAACAAGCCC
TCGAGGAAGCTAACGTGGAACAAAAGAACGTCAAATACTTCTCTGTGGGA
AATGTGGGGACGTGGAGTGCAGAGCCTCTGCCTGCAATAGTAGTGGGGGA
GTACTGCAACTTGAACCCCAGTGGAACCATGAGAGTTGAGGCAGCTTGTG
CCTCAGGGAGCGCTGCTCTCAGGGACGCTTACCTGGCGGTAAAGTCAGGA
GAAGTGGACATAGCTATGGCTGTAGGTGTGGAGCAGATGCATCAGTCCCC
CAACCTCACGGTGGTGGAAATGATAGGAAGGGCCGGGAACTACTTCTGGG
AGTTCGAGAACTTCGGTCTGACCTTCCCTGGTTATTACGCACTTTACGCA
ACTGCATACATGTCCAAGTACGGAATGAAGGAGGAGGACTTGGGAAAAGT
AGCCATTAAGGCACACCACTACGGGGCTCTTAATCCCTACGCACACTTTC
AGAAGGAGATAACCATGGAGGAATACCTGAAGTCCAGACCCGTGGCCTGG
CCCCTAAAGCTCTTGGATTCCTCCCCTATAACGGACGGGGCTGCGGCGGT
CGTTCTTGCCTCTGAGGAAATGGCGAGAAAGCTCACCGACTCCCCCGTCT
GGATAGAGGCTCAGGGTGTAGCCTCAGGGACGGCGAACCTCTCCAGGAGA
ACCGACTTCACTTCCATAGAGGCCGCCAGGATTGCTGCAGAACAGGTCTA
TAGAAGGGCCGGGATCAACATGGACTCACCCTGGAAGCAAATAGACGTGG
CAGACGTTCACGACTGTTTCACCATAGCCGAGATAGTCGCGTACGAAGAC
CTGAGGTTCGCCAAGAGGGGTGAGGGCATGCTCCTGGCTAGGGAAGAGCA
AACATATGTTGGAGGGAGAATACCGGTAAACGTGGATGGTGGGCTGAAGG
CTAAGGGACACCCCATTGGTGCTACAGGTGTTAGTATGGCTGTCTCTTTA
ACGAGACAACTACTTTACAGAGCCCCGCACAAGTCCATGCAGGCTGACAT
CAAGAACGGGAGAGCACTAGCCCACAACGTAGGTGGGACGGGACACTACG
CTTACGTGACCCTATTCTCAACCAGGAGGCCGGGAACATGA
</t>
  </si>
  <si>
    <t>MetMK1DRAFT_00019300</t>
  </si>
  <si>
    <t>MRTNLRFRPVAVIGAGMTPFRRRMLDTPQELAWEASRRALDEAGLELRDV
DCVVIGSAPDAFDGVHMKGEYLAHGAGGVRKPVSRVYVGGATGVMTAISA
WYHVASGLCQKVLAVAEEKMSPGRPHPQSVFRYIWDPITEKPLNPNLIWI
FAMEMHRYMNVNRVSKEDIALVSVKNKRNAKKNQYSQLGGDITVDDVLKS
EVLVWPVQLLDVSPVSDGAAAMVLVSGDIARRYTDTPIWVEGVGWTLDNT
SWPGRELAYPRYLENAARMAYKMAGIERPQKEIDVVEPYDPFDYKELHHL
EGLLLAKKGEAPTLMREGFFDVDGEIPSSPSGGLLGVGNPIAAAGLMKTI
SIYWQLKGTAGGMQVKKSVHTGVAQAWGDLMQASTVIVMRN</t>
  </si>
  <si>
    <t>ATGAGGACTAACCTGAGGTTCAGGCCCGTCGCAGTTATAGGTGCTGGGAT
GACCCCGTTCAGGAGGAGGATGCTGGATACCCCACAGGAATTGGCGTGGG
AGGCAAGTCGGAGGGCTTTGGACGAGGCCGGACTTGAGCTCAGGGACGTG
GACTGTGTCGTAATAGGAAGTGCGCCCGATGCCTTCGACGGGGTTCACAT
GAAAGGGGAATACTTGGCCCATGGGGCTGGTGGGGTGAGAAAGCCTGTCA
GCAGAGTGTACGTGGGAGGTGCAACTGGGGTGATGACTGCCATATCAGCA
TGGTATCACGTAGCTAGCGGATTATGCCAGAAGGTTCTTGCCGTGGCCGA
AGAGAAGATGAGCCCTGGGAGACCTCATCCCCAGTCGGTATTCAGATACA
TTTGGGATCCCATCACCGAGAAACCGTTGAACCCGAATCTAATATGGATC
TTCGCCATGGAGATGCACAGGTACATGAACGTGAACAGGGTCTCCAAGGA
GGACATAGCTTTGGTCTCTGTGAAGAACAAGAGAAATGCCAAGAAGAACC
AATACTCTCAGTTGGGAGGAGATATAACTGTTGACGACGTGCTAAAGAGT
GAGGTTCTGGTGTGGCCAGTTCAACTCCTCGATGTCAGTCCCGTGAGTGA
TGGAGCGGCAGCCATGGTACTCGTCAGCGGAGATATAGCAAGGAGATATA
CCGACACACCGATATGGGTAGAAGGAGTGGGTTGGACGTTGGACAACACC
TCCTGGCCAGGTAGGGAGTTAGCTTATCCTAGATACCTGGAGAACGCGGC
CAGGATGGCCTACAAGATGGCCGGTATAGAGAGGCCACAGAAGGAGATAG
ACGTCGTAGAGCCTTATGATCCCTTCGACTACAAGGAACTCCATCACTTG
GAAGGGCTCCTCTTGGCCAAGAAGGGAGAAGCCCCCACACTCATGAGGGA
GGGATTTTTCGATGTGGACGGTGAAATACCAAGTAGCCCGTCAGGGGGAC
TTTTAGGAGTTGGCAACCCAATAGCAGCTGCTGGACTCATGAAGACGATA
AGTATTTACTGGCAACTCAAGGGTACCGCAGGTGGGATGCAGGTGAAGAA
GTCAGTTCACACTGGGGTAGCTCAGGCGTGGGGTGATCTCATGCAGGCCT
CCACAGTGATAGTCATGAGGAACTGA</t>
  </si>
  <si>
    <t>MetMK1DRAFT_00019310</t>
  </si>
  <si>
    <t>LEKVAVVGVGWYGFSPHVHDLSFREMMFEAASRAYYDAGGMDPRKDVDTF
ISCQEDFWEGISISDEFAPDPIGGAMRPTMTVAGDGLQGVAHGVMQITSG
LADVVVVESHAKPSDIITFSDVVKLSEDPIYVRSAKVPNIHFVAALDATK
FLSRGKATRADLAEVVSKNKSAGLSSSKAPYAARIDKDYVLSQDYVLTPF
TRLDIAQPVDAAIVVVLASETVARRFSDTPIWIHGIGFATDSSNLELATL
GEARYMRLAAERAYLMAGVESPLKFRGIFVDDRYSHKELEHLEALGITDV
VEKLREGYFHPGSYLPVNPKGGLLAKGYPLEASGLSLLLDAVEYMREGEE
SAIVGSWRGFFTFTGSVAVMSR</t>
  </si>
  <si>
    <t xml:space="preserve">TTGGAGAAAGTGGCAGTCGTGGGGGTGGGTTGGTATGGTTTCTCACCGCA
CGTCCACGACCTTTCTTTCAGGGAGATGATGTTCGAGGCTGCGTCTAGGG
CCTATTATGATGCAGGAGGCATGGATCCTAGGAAGGATGTGGACACCTTC
ATCTCGTGTCAGGAAGACTTCTGGGAAGGGATTTCAATCTCCGATGAGTT
TGCTCCGGATCCCATAGGGGGTGCCATGAGGCCCACAATGACTGTGGCTG
GGGACGGGCTTCAAGGGGTGGCACACGGAGTCATGCAAATAACCTCAGGG
TTAGCGGACGTCGTGGTCGTGGAATCTCACGCCAAACCCAGCGACATTAT
CACTTTTAGCGACGTTGTTAAGCTCTCCGAGGATCCCATATACGTGAGGA
GTGCCAAAGTTCCCAACATTCATTTCGTGGCTGCACTTGATGCAACCAAG
TTCCTGAGCCGCGGTAAGGCTACTAGGGCAGATCTAGCGGAGGTTGTGAG
TAAGAACAAGAGCGCAGGGCTCTCTAGTAGTAAAGCTCCCTATGCAGCGA
GGATCGATAAGGATTACGTACTCTCTCAAGATTACGTCCTCACCCCGTTC
ACTAGGCTCGACATAGCTCAACCCGTAGACGCCGCCATCGTGGTAGTTCT
AGCCTCTGAGACTGTGGCTAGGCGATTCAGTGATACTCCCATATGGATAC
ACGGAATAGGGTTCGCCACCGACAGTTCCAATCTCGAGCTGGCCACGTTA
GGGGAGGCGAGGTATATGAGACTGGCTGCGGAGAGAGCGTACCTCATGGC
TGGAGTGGAGTCTCCCCTTAAATTCAGGGGAATATTCGTGGACGATAGGT
ACAGTCACAAGGAACTAGAACATCTGGAGGCCCTGGGCATCACGGATGTG
GTCGAGAAGTTGAGGGAGGGTTATTTCCATCCCGGAAGTTATCTGCCCGT
GAACCCTAAGGGAGGTCTTCTGGCTAAGGGTTATCCCCTCGAGGCATCTG
GCTTATCCCTGCTCCTCGACGCTGTGGAGTACATGAGGGAAGGCGAAGAA
TCTGCCATAGTCGGCAGTTGGAGGGGATTCTTCACTTTCACGGGTTCAGT
AGCGGTGATGTCGAGATGA
</t>
  </si>
  <si>
    <t>MetMK1DRAFT_00027610</t>
  </si>
  <si>
    <t xml:space="preserve">MQSGIIGWGSYVPKYRIKVDEIAKLWGKEEGIVKSLGLSEKSVPASDEDS
TTMAIEASRDAIARAMIDPREIEMALFGSESKVYAVKSTSTILIDALGLS
KYSLTADLEFACRAASAGLRMAFSMVDAGQVSYALIVGSDTAQSNPGDVL
ELSSAAAAVAFVVGRAEESAAVVEASTSFVTDTPDFWRRDGSPYPLHGEA
FTGEPAYFAHISAAVDRLLQDTGLRVSDFDYFIFHQPNGKFPFQIAKKFG
IPTEKIKQGLISPFIGNPYNASALLGFARVLDVAKPGQRILVAPFGSGAG
SDAYSFIVTDSIVERQKLAHTVDYYIGRKKYVSYAYYAKTTNKFKVYD
</t>
  </si>
  <si>
    <t>ATGCAAAGCGGTATCATAGGTTGGGGATCATATGTTCCTAAATATAGAAT
AAAGGTTGATGAGATAGCCAAACTTTGGGGGAAGGAGGAGGGCATAGTCA
AATCATTGGGACTAAGCGAGAAGTCTGTCCCAGCATCAGATGAGGACTCG
ACTACAATGGCGATTGAGGCCTCCAGGGACGCCATAGCACGAGCTATGAT
AGATCCTAGAGAGATAGAGATGGCCCTCTTCGGTTCTGAGTCAAAAGTTT
ATGCCGTAAAGTCCACCTCTACCATATTGATAGATGCATTGGGCCTGTCT
AAGTACTCCCTTACAGCGGACTTAGAGTTCGCGTGTAGGGCTGCCTCTGC
GGGCCTTCGGATGGCATTCTCCATGGTAGATGCAGGTCAAGTTTCATATG
CCCTCATAGTTGGATCTGATACAGCCCAGTCTAACCCAGGAGACGTATTA
GAACTCAGTTCTGCAGCCGCAGCAGTTGCCTTCGTTGTAGGAAGAGCTGA
AGAGTCAGCTGCCGTTGTAGAAGCCTCTACTTCATTCGTTACGGACACTC
CTGATTTTTGGAGGAGGGATGGATCCCCTTATCCCCTTCACGGAGAAGCC
TTCACTGGAGAGCCCGCCTACTTCGCCCACATAAGTGCAGCTGTGGATAG
GCTACTGCAAGATACAGGCCTTAGAGTATCAGATTTTGATTATTTTATAT
TCCACCAACCCAACGGCAAATTCCCCTTTCAGATTGCTAAGAAGTTCGGC
ATACCGACTGAGAAAATAAAGCAGGGGTTAATTTCCCCATTCATAGGAAA
TCCGTATAATGCTTCGGCACTCCTAGGATTTGCCAGAGTCCTCGACGTGG
CCAAACCTGGACAGAGAATATTGGTCGCGCCCTTCGGTAGCGGTGCAGGA
AGTGACGCCTATAGCTTCATAGTCACTGATAGTATCGTAGAGAGACAGAA
ACTAGCGCATACAGTTGACTACTACATAGGGAGAAAGAAATATGTGAGTT
ACGCTTACTACGCAAAGACCACAAATAAATTCAAGGTATACGACTAG</t>
  </si>
  <si>
    <t>MetMK1DRAFT_00027640</t>
  </si>
  <si>
    <t xml:space="preserve">MNNEIEEVAEKVARGELELHKIDEILEANAAMVARRLAIEKITGKGLPSI
GSTIIDYEEIKNRNAENVIGAVQIPLGVAGPLRIEGEYAKGMFYVPLATT
EGALIASVNRGMKILRESGPIISRVLRDGMTRAPVFKFQSIKSAMEFLNW
ATKNFEEIKRVAESTSSHARLKQIVPFILGNNVWLRFEFETGDAMGMNMV
TIATEAACELIESQFPEARLVAVSGNVCSDKKQSMVNELMGRGKTVIAEA
VIPRDVIRKYLKTDSESIHEVNLRKNWLGGARAGTHFQFNAHFANVIAAI
FIATGQDVAQVVESSTGYTWTENRNGDLYISVTLPSLEIGTVGGGTRLPT
QREALSIMGLDGNSDKPGANSKKFAEIIAAAVLAGELNLLAALASRELGK
AHKKLGRGIKT
</t>
  </si>
  <si>
    <t>ATGAACAACGAAATTGAGGAAGTAGCGGAAAAGGTGGCAAGAGGTGAACT
AGAGCTTCATAAGATCGACGAGATTTTGGAAGCTAATGCGGCCATGGTGG
CCAGGAGGCTAGCCATCGAAAAGATAACTGGTAAAGGACTTCCCTCTATA
GGCTCCACGATAATAGATTACGAGGAGATAAAGAACAGAAACGCTGAGAA
CGTTATAGGCGCTGTCCAAATACCGCTGGGGGTAGCAGGACCGCTCAGAA
TTGAGGGTGAGTACGCTAAGGGCATGTTTTATGTTCCCTTGGCCACAACT
GAAGGCGCGTTGATAGCTAGTGTGAACAGGGGTATGAAGATACTAAGGGA
GTCCGGTCCTATAATAAGTAGAGTTTTGAGAGACGGAATGACTAGAGCCC
CTGTCTTTAAGTTCCAGTCAATTAAGTCTGCTATGGAGTTCTTAAATTGG
GCCACTAAGAACTTTGAGGAAATAAAGAGGGTAGCAGAGTCCACGTCGTC
TCACGCAAGATTGAAGCAAATAGTCCCGTTTATCCTGGGTAACAACGTAT
GGCTCAGGTTCGAATTCGAAACTGGAGATGCGATGGGGATGAATATGGTA
ACCATAGCCACTGAAGCTGCGTGTGAGCTTATCGAGAGCCAGTTTCCCGA
AGCCAGACTCGTTGCTGTAAGCGGAAACGTATGTAGCGATAAGAAGCAAT
CTATGGTCAACGAGCTCATGGGGAGAGGAAAGACCGTTATAGCTGAAGCT
GTAATCCCTAGAGATGTGATCAGAAAATACCTGAAGACCGACTCCGAGTC
AATTCATGAGGTTAACCTGAGGAAGAACTGGTTGGGAGGGGCTAGAGCAG
GGACGCATTTTCAATTCAATGCACACTTCGCTAATGTGATAGCCGCTATT
TTCATTGCCACCGGCCAGGACGTAGCGCAGGTGGTGGAGAGCAGCACAGG
GTATACTTGGACGGAGAACCGGAATGGAGATTTGTACATCTCTGTCACTC
TCCCGTCATTAGAGATAGGTACAGTGGGTGGAGGGACAAGGCTTCCCACA
CAAAGAGAAGCGTTAAGTATAATGGGCCTGGATGGGAACTCCGATAAACC
AGGAGCTAACTCTAAAAAGTTCGCAGAAATAATAGCCGCAGCCGTGCTTG
CAGGAGAATTGAACCTTCTCGCGGCTCTGGCGTCTAGAGAACTAGGAAAG
GCTCATAAAAAGTTGGGTCGTGGCATAAAGACTTAA</t>
  </si>
  <si>
    <t>MetMK1DRAFT_00027170</t>
  </si>
  <si>
    <t>MRSVEAIVPLKLTLFGEHAVVYGYPAIAMAISETMKVRVEKSDKTIVSSN
TLTIGNIKVDLDEMRAESSQLNRVLSYVIAALNYFQDRRPVHVSVESTVE
PSVGLGTSAAVIVGVVASYSRYIGLNYSPEEIAKISREIERSVQGLGSRM
DTYTTSLGGLLYFPRNSDDVMRINGNLQIAAGYIRRATSTAEILRRVKRL
RDRGHIVDKIMDVIGEVTELARKALESGDDSLLGELMYVNHGLLSSLGVS
HPTIDELVSTARSLGMKGCKMSGGGGGGSVICVREPKSEILLESKGLKIV
NSEINSTGVTTKEIN</t>
  </si>
  <si>
    <t>ATGAGGTCAGTAGAAGCCATAGTTCCCCTGAAGTTAACACTTTTTGGAGA
ACACGCAGTGGTTTACGGATATCCGGCCATAGCCATGGCGATATCTGAGA
CCATGAAGGTGAGAGTGGAGAAGAGTGACAAAACTATAGTTTCCTCAAAC
ACCTTGACGATAGGAAATATAAAAGTAGACCTTGATGAAATGAGGGCAGA
GAGTTCACAATTGAACAGGGTTCTCTCCTACGTTATAGCTGCACTAAACT
ATTTTCAGGATAGGAGACCTGTACACGTGTCGGTAGAGTCTACTGTGGAA
CCATCTGTCGGCTTAGGAACCAGTGCTGCAGTGATAGTTGGTGTGGTAGC
TTCATACTCGAGATATATTGGACTGAACTACAGCCCTGAGGAAATAGCCA
AAATCTCAAGGGAGATAGAGAGGAGCGTACAAGGATTGGGAAGCAGAATG
GACACTTACACGACTAGCTTAGGAGGCCTCCTCTACTTCCCTAGGAACTC
TGATGACGTCATGAGAATAAACGGTAATCTGCAAATTGCAGCTGGCTATA
TAAGGAGAGCTACATCTACAGCTGAGATCCTTAGGAGAGTGAAGCGACTG
AGGGACAGAGGTCACATAGTTGACAAAATCATGGACGTAATAGGAGAAGT
CACTGAGCTAGCTAGGAAAGCCCTAGAATCTGGGGATGATAGTCTCCTAG
GAGAGTTGATGTATGTGAATCATGGCCTCCTGTCCTCATTGGGCGTCTCC
CACCCGACAATCGACGAACTAGTTTCCACTGCAAGGTCATTAGGTATGAA
GGGTTGTAAAATGAGTGGAGGAGGTGGAGGAGGATCAGTGATATGCGTGA
GAGAGCCCAAGAGTGAAATCCTTTTAGAGTCTAAGGGACTCAAAATCGTG
AACAGTGAAATTAATTCGACGGGAGTGACGACAAAGGAAATAAATTAG</t>
  </si>
  <si>
    <t>MetMK1DRAFT_00030000</t>
  </si>
  <si>
    <t>MGSRVGFPTRVLKLGGSVITCRTVPHCPDLKVIRRIVREIIPFKEGLVIV
HGGGSFGHFEASMGISKRRPLIAAAMQELNSLLLRELYSSGIHGFPVPGR
YYSEDNLLRILGEGMTPVIYGDINERGEIISGDDLTLKVAKSFSLIALFS
TDVDGVLLHGRPVPELRSFADVEFGITHGYNVTGGMAEKLRKIFSFGVDA
MIFNGKREGNVFNALKGERVGTFIKVKK</t>
  </si>
  <si>
    <t>ATGGGATCTAGAGTGGGCTTCCCTACTAGAGTACTCAAACTAGGAGGGAG
TGTGATCACATGTAGGACTGTGCCCCACTGTCCAGACTTGAAGGTGATAA
GGAGAATAGTAAGGGAGATCATCCCCTTCAAAGAGGGCTTGGTCATAGTC
CACGGAGGAGGCAGCTTTGGTCACTTTGAGGCTTCTATGGGAATTAGCAA
AAGGAGGCCCTTGATAGCTGCAGCGATGCAAGAGCTCAACAGTTTACTCC
TTCGAGAACTTTACTCCTCTGGAATTCACGGTTTCCCAGTTCCAGGAAGG
TACTACAGTGAGGACAACCTCCTGAGAATTTTAGGTGAGGGGATGACACC
AGTTATCTACGGTGATATTAACGAGAGGGGTGAGATAATCTCTGGTGACG
ATCTGACCTTAAAGGTAGCTAAGTCCTTTTCCTTGATCGCGCTCTTCTCA
ACGGATGTGGATGGGGTTCTACTACACGGAAGACCAGTACCAGAGTTGAG
ATCCTTTGCAGATGTGGAGTTCGGGATCACTCACGGATATAATGTTACAG
GGGGGATGGCCGAGAAGCTGAGGAAGATCTTTTCCTTCGGTGTTGACGCT
ATGATATTTAATGGAAAGAGAGAAGGAAACGTTTTTAACGCATTGAAGGG
AGAAAGGGTTGGCACATTCATAAAGGTGAAGAAATGA</t>
  </si>
  <si>
    <t xml:space="preserve">mev_R01123                         </t>
  </si>
  <si>
    <t>MetMK1DRAFT_00030020</t>
  </si>
  <si>
    <t xml:space="preserve">VLEEYSRQVIEEVEKRIRQYLSGDVHELYEASRYLIEAGGKRLRPLMLVA
SSDLFHGDRKRSYLAGSAVEVLHNFTLIHDDIMDQDTLRRGRPTVHVKWG
VPMAILAGDLLHAKAFEMLIDSVSGLDEARANDALRLFAKSVIELSEGQA
LDMQFEERWDVTEREYIEMVRKKTAQLFACSASLGGIIGGGTEKDVKNLF
LYGEKIGISFQIVDDILGLTADERELGKPVYSDLREGKKTILLIKALRDA
SEEERKRILAGVKSNDQGKLRDAASLVLTISLEYATRLSESYKTEALQAL
SLVKSDNEEVKKLLMEVAELVTKRRK
</t>
  </si>
  <si>
    <t>GTGCTAGAGGAGTACTCCAGGCAAGTAATTGAGGAGGTAGAAAAGAGAAT
AAGACAGTATCTTTCCGGAGATGTACACGAACTTTACGAAGCCTCTAGGT
ATCTAATTGAGGCAGGTGGTAAAAGGTTAAGACCCTTGATGTTGGTCGCC
TCTTCTGATCTCTTTCACGGAGATAGGAAAAGATCCTATTTGGCGGGAAG
TGCAGTTGAGGTACTGCATAATTTCACGTTAATACACGACGATATAATGG
ATCAGGACACCCTAAGAAGGGGAAGGCCTACAGTGCACGTGAAGTGGGGA
GTCCCAATGGCCATCTTGGCTGGGGATTTGTTGCACGCTAAGGCTTTCGA
GATGCTCATAGATTCCGTGAGTGGACTGGATGAAGCGAGAGCCAATGACG
CTCTTAGGCTTTTCGCTAAGTCAGTGATAGAACTATCGGAAGGACAAGCC
TTAGACATGCAGTTTGAAGAACGATGGGACGTGACGGAGAGGGAGTACAT
AGAAATGGTGAGGAAGAAAACAGCTCAACTTTTCGCCTGCTCCGCTTCTC
TCGGAGGTATTATAGGAGGAGGTACTGAAAAGGATGTGAAGAACCTTTTC
CTGTATGGAGAAAAGATAGGGATATCGTTCCAAATAGTCGATGATATATT
AGGACTTACTGCCGATGAAAGAGAGTTGGGGAAACCCGTCTATAGTGATC
TGAGGGAAGGAAAGAAGACCATCTTATTAATAAAGGCCCTTAGGGACGCC
AGCGAGGAAGAGCGGAAGAGAATACTAGCCGGTGTGAAAAGTAATGACCA
AGGTAAACTCAGAGACGCAGCGTCACTGGTCCTCACCATTTCCTTAGAGT
ATGCCACAAGACTTTCAGAGAGCTATAAGACCGAAGCTCTACAGGCCCTC
TCTCTCGTCAAGAGTGATAACGAGGAAGTTAAGAAGCTCCTGATGGAGGT
AGCGGAATTAGTTACTAAAAGGCGGAAGTAA</t>
  </si>
  <si>
    <t>MetMK1DRAFT_00012050</t>
  </si>
  <si>
    <t xml:space="preserve">LDLLEYWFRSRTIIDELVDKFVKDSKDWEVMEMSKYIMRDGKRFRGTLMF
LFNGALGGQESEAYAGALATEILHSASLALDDIVDYDEVRRGAKAAWAVY
TNRKVIFVSNYLIPTALNIISTYGDKALKISIELWKDTAIGALKDMYGKD
SDYLETVELKTASLFKLPAMLSSFSSNRVDLLERLLDAGKDLGIIYQIVD
DYVDCVTQDTEKLVGSARQLFNLTSGKVEPFVRQNYERLKNHYLGIIKSL
PLTGEYGDWLVALPDFLAFGLLGEAGIKYKMF
</t>
  </si>
  <si>
    <t xml:space="preserve">TTGGATCTTCTGGAATATTGGTTCAGGAGTAGGACGATCATAGATGAGTT
GGTTGACAAGTTCGTAAAGGACTCCAAGGATTGGGAAGTCATGGAGATGT
CAAAGTATATCATGAGGGACGGGAAGAGGTTCAGGGGTACCTTAATGTTC
CTCTTTAACGGTGCCTTAGGAGGACAGGAGAGCGAGGCCTACGCCGGAGC
TCTCGCCACGGAGATCCTACACTCGGCCTCACTTGCCTTGGACGACATAG
TCGATTACGATGAGGTGAGGAGGGGGGCAAAGGCTGCTTGGGCAGTTTAC
ACAAACAGGAAGGTCATATTCGTGTCCAATTACTTGATCCCTACGGCCCT
AAACATTATATCAACCTATGGAGATAAGGCCCTGAAGATCAGCATAGAGC
TCTGGAAGGATACAGCGATAGGCGCCCTTAAGGATATGTACGGAAAGGAC
AGCGACTATCTTGAGACTGTGGAGCTGAAGACGGCCTCCCTCTTCAAGTT
GCCTGCTATGCTCTCTTCGTTCTCCTCAAATAGGGTGGATCTTCTAGAGA
GACTACTGGACGCAGGCAAGGATCTGGGAATAATATATCAGATCGTGGAT
GACTACGTGGATTGCGTGACCCAGGATACGGAAAAGTTGGTGGGAAGTGC
GAGACAGCTGTTCAACCTCACATCTGGTAAAGTGGAGCCTTTCGTGAGAC
AGAATTACGAGAGGTTAAAGAACCATTACCTTGGCATAATCAAATCCCTT
CCTTTAACTGGAGAATATGGGGACTGGCTTGTAGCTCTTCCGGACTTTTT
GGCGTTCGGTCTGTTGGGAGAGGCCGGAATAAAGTATAAAATGTTTTAG
</t>
  </si>
  <si>
    <t xml:space="preserve">isoprenoid_C20-20_syn                 </t>
  </si>
  <si>
    <t xml:space="preserve">2 geranyl-geranyl-diphosphate + 1 sn-glycerol-1-P = 1 C20-20 + 2 PPi </t>
  </si>
  <si>
    <t>2.5.1.42</t>
  </si>
  <si>
    <t>4-hydroxybenzoate polyprenyltransferase and related prenyltransferases</t>
  </si>
  <si>
    <t>MetMK1DRAFT_00032120</t>
  </si>
  <si>
    <t>VNPYFRLVRIHNVLGAAFGAFTGYVVGAGWEIRPLSLVEALLVVSLVAAG
GYSINDVYDLEIDRINKPDRPLPSGAISLRRATYLSYSLMGLGVMIAVIQ
GGAQAAVALLTAAALVLYARDLKKTGFYGNLLVATTTALSIFYGGISYGS
GTWLDKIWIPVVYTFLLTLSREVIKGIEDYRGDLIHGVRTVATRMGVERA
WTIARASLISTSLISPLPLLLGFNLLYGVLLVPFLYFTARAITAETSEQG
ASKARALLKGSAFIGMLAFSLGSLPLSLLHL</t>
  </si>
  <si>
    <t>GTGAATCCTTACTTCAGACTCGTCAGGATACACAACGTCCTTGGTGCAGC
GTTTGGGGCATTCACCGGATACGTAGTGGGTGCAGGGTGGGAAATAAGGC
CTCTGTCGCTAGTAGAAGCGTTACTCGTTGTCTCCCTTGTTGCCGCCGGA
GGATATTCCATTAACGACGTTTACGATTTGGAGATAGACAGGATCAATAA
GCCAGATCGTCCTCTCCCCTCCGGGGCCATATCGTTGAGGAGGGCAACTT
ATCTCTCGTATTCGCTCATGGGTTTAGGAGTGATGATCGCGGTAATTCAG
GGAGGAGCCCAGGCCGCTGTGGCCCTCCTAACAGCCGCGGCCTTAGTCCT
GTACGCAAGGGATTTAAAGAAGACAGGGTTTTACGGGAACCTGCTCGTAG
CCACCACTACAGCGCTCTCCATATTTTACGGAGGGATATCCTACGGGTCT
GGCACGTGGTTGGACAAGATATGGATACCTGTGGTGTACACCTTTCTCCT
AACCCTTTCCAGGGAGGTGATAAAGGGGATCGAAGATTATAGGGGTGATC
TCATACATGGCGTCAGGACTGTCGCTACTAGGATGGGGGTAGAGAGGGCT
TGGACGATAGCCAGAGCGTCCCTGATCTCGACCAGCTTGATCTCACCTCT
ACCTCTGCTCCTGGGCTTCAACCTCCTCTACGGCGTCCTTCTGGTGCCCT
TCCTCTACTTCACAGCACGTGCGATCACGGCTGAAACCAGTGAACAGGGT
GCGTCGAAGGCTAGGGCCTTACTTAAGGGCTCGGCCTTCATAGGTATGCT
GGCCTTCTCCCTGGGAAGTCTACCTCTCTCCCTACTTCACCTCTAG</t>
  </si>
  <si>
    <t>isoprenoid_caldarchaeol_syn</t>
  </si>
  <si>
    <t>Fe-ox_FoxCDG</t>
  </si>
  <si>
    <t>1 Cu_MCO_ox + 1 Fe_II = 1 Cu_MCO_red + 1 Fe_III</t>
  </si>
  <si>
    <t>Ethylbenzene dehydrogenase.</t>
  </si>
  <si>
    <t>MetMK1DRAFT_00014970</t>
  </si>
  <si>
    <t>MNGNNNVKSLLILGFVFMLVLVGVAYGADVLLNAASSASNTITAYYVPNA
QINEANPGGELFWQSIPYSSIPLEPTVPVPDGISGHTTVVYVKAAWTYVD
GVPYIFILMKAPVVGQASWLACPERTPSGQIWEPFGRPVPQGWWVVNVSY
AQKDQAMASVYTLPNSEQLGYPPGQALTNPITIYVYNQSGRIYGQIVGAI
DPEGNPLNNGNPINITSINLNYNGTPVTSLTQFLSMGLNGTTWFQDTYNL
FYPEDTAGYVSLFYNSTYYYPDRFAIMWLLGGVPSTWTQVAYTPHMMPGT
SGALSAGQAEIWFLNSNPRANNTQDSGYPGPTFFSRTSPPPYVHHPQYND
PLNLGYLPNQGLIADLFVNGSSIYYIGGNYQASFPSIDNPHITPWQVANG
MANLSQLWDPSVVATGFQFVNTPTGQYMIAEFARTFSTVGVSGGQGESHY
QIQLQPGQTYHVAFAVFQGGAGESVDFKSISFWWNLYIQPANSGSTFLPL
FLLGNAFTAPMIAFMLMNNNSLVRFSSKLGPVIRILRQIGNVSHTRS</t>
  </si>
  <si>
    <t>ATGAATGGGAATAATAATGTGAAAAGTCTTCTTATACTCGGATTCGTTTT
TATGTTAGTTCTAGTTGGAGTAGCCTACGGTGCTGACGTCTTGCTCAACG
CGGCCTCCAGCGCCTCAAATACCATTACTGCATATTACGTCCCAAACGCC
CAAATAAACGAGGCCAACCCAGGCGGGGAGCTATTCTGGCAGTCCATCCC
CTACAGCTCGATTCCCCTAGAGCCTACGGTCCCAGTCCCCGATGGTATAT
CAGGGCACACAACAGTGGTTTACGTTAAGGCAGCGTGGACCTACGTGGAT
GGAGTTCCTTATATATTCATCCTAATGAAGGCCCCAGTGGTAGGTCAGGC
CTCGTGGTTAGCGTGCCCTGAGAGGACACCCTCCGGTCAAATATGGGAAC
CATTCGGGAGACCAGTACCGCAGGGATGGTGGGTCGTAAACGTCTCATAT
GCCCAGAAGGATCAGGCCATGGCCTCTGTTTACACTCTTCCCAATTCCGA
ACAGTTGGGATACCCACCAGGTCAGGCACTCACTAACCCAATAACGATCT
ACGTCTACAACCAGAGTGGAAGGATATACGGACAGATAGTAGGGGCTATA
GACCCAGAAGGCAATCCGTTGAACAACGGCAACCCCATAAACATAACTTC
AATAAATCTGAACTATAACGGCACACCGGTCACTTCCCTGACCCAGTTCT
TATCCATGGGACTGAACGGGACCACATGGTTCCAAGACACTTACAACCTA
TTCTACCCGGAGGATACTGCAGGCTACGTGTCGCTCTTCTATAACAGTAC
TTACTACTATCCAGACAGGTTTGCCATAATGTGGCTCCTGGGAGGCGTTC
CCAGCACATGGACTCAAGTTGCCTACACTCCCCACATGATGCCGGGAACC
TCGGGCGCTCTGTCAGCTGGTCAAGCTGAGATATGGTTCCTCAACAGTAA
TCCTAGAGCGAACAATACACAAGATTCCGGTTATCCGGGACCAACGTTCT
TCAGCAGGACATCTCCTCCACCTTATGTCCACCACCCCCAGTACAATGAT
CCGTTGAACTTAGGTTACTTGCCCAACCAGGGTCTGATCGCTGATCTCTT
CGTTAACGGTTCCTCCATCTACTATATAGGAGGGAACTATCAGGCCTCCT
TCCCCTCCATAGATAACCCGCACATAACCCCGTGGCAGGTAGCCAACGGC
ATGGCAAACCTCTCGCAGCTCTGGGACCCGTCGGTCGTTGCAACAGGATT
CCAATTCGTCAACACCCCAACTGGTCAGTACATGATAGCTGAGTTCGCGA
GGACCTTCTCCACCGTGGGTGTATCCGGAGGACAGGGAGAGTCCCATTAT
CAGATACAACTGCAACCAGGGCAGACGTATCACGTGGCATTCGCCGTGTT
CCAAGGCGGAGCCGGAGAGTCTGTGGACTTCAAGTCTATATCCTTCTGGT
GGAACCTCTACATACAGCCAGCTAACAGTGGCTCGACATTCCTTCCGCTA
TTCCTATTGGGTAACGCGTTCACGGCACCAATGATAGCCTTCATGCTCAT
GAACAACAACTCACTAGTAAGGTTTTCTTCTAAGCTCGGTCCAGTGATAA
GGATCCTAAGGCAGATCGGTAATGTCTCGCATACCAGGAGTTAA</t>
  </si>
  <si>
    <t>MetMK1DRAFT_00014980</t>
  </si>
  <si>
    <t>MSRIPGVNLTIFSLVYVFALLFELIFNREFLAGVIPIGMAANTQVVERVF
SAMFIVGAVAYGLVLILQPIMIGIAGIYGDLPRLGKAFLWTSLYLSLILD
AVHFYYGVDNTSFNPPVLFSITYVGIILITVLLLSKFSRRWIIPLLVIPD
LLAYLTLLGDWLVQISGNSAFGAVTYYSGIIMPYSVMFSALSFLVFAILD
GINKTALIPFTALAVVVASLVYLNAIPGLGIMIGVVFPYILGIIGVRDWM
PPIIFAVAVLALGSAMLEYKEDKGAALSALSLFFGALVFDTVNTTIYLML
PVSALVFSILFSRSPNKNVNRATQDGNQLVK</t>
  </si>
  <si>
    <t xml:space="preserve">ATGTCTCGCATACCAGGAGTTAATTTAACTATTTTTTCTTTAGTCTACGT
TTTCGCACTCCTTTTTGAGTTGATCTTTAATAGGGAGTTCTTGGCTGGAG
TGATACCCATAGGTATGGCAGCAAACACTCAGGTAGTGGAGAGAGTATTC
TCGGCCATGTTCATTGTTGGGGCAGTAGCTTACGGGCTAGTTCTTATCCT
CCAGCCTATCATGATAGGGATAGCAGGAATTTACGGTGATTTACCAAGGC
TGGGTAAAGCGTTCCTTTGGACTAGTCTCTATCTATCCCTGATCCTGGAT
GCTGTACACTTCTACTACGGAGTAGACAACACTAGCTTCAATCCGCCGGT
ACTCTTCTCCATAACATACGTGGGTATTATATTGATAACCGTTCTACTCC
TCTCCAAATTCTCCAGAAGATGGATAATCCCTCTACTCGTCATACCTGAC
TTACTCGCTTATCTAACCCTTCTAGGAGACTGGTTGGTTCAGATATCGGG
TAACTCCGCGTTTGGGGCCGTGACCTATTACTCTGGGATAATAATGCCCT
ACTCCGTCATGTTTTCTGCGCTATCCTTCCTGGTTTTTGCCATCCTAGAC
GGAATAAACAAGACAGCCTTGATCCCCTTTACGGCGTTGGCAGTAGTCGT
CGCGTCACTAGTTTACCTCAACGCCATACCTGGCCTCGGTATCATGATAG
GGGTTGTGTTCCCCTACATACTGGGAATAATAGGCGTTAGGGACTGGATG
CCACCAATAATATTCGCCGTAGCTGTTTTAGCCTTAGGATCAGCGATGTT
AGAGTACAAAGAAGACAAGGGAGCGGCCCTGAGCGCTCTTTCGTTGTTTT
TTGGTGCGCTCGTATTTGACACAGTTAACACTACGATTTACCTTATGCTC
CCAGTGTCTGCCCTAGTTTTCTCAATACTGTTCTCTAGATCCCCCAATAA
GAACGTTAACAGAGCGACTCAGGATGGGAATCAGTTGGTTAAATAA
</t>
  </si>
  <si>
    <t>MetMK1DRAFT_00015100</t>
  </si>
  <si>
    <t>MQRAEYKLTSRIRNAERKFNLYTAVSTVGTGAFTGISILLRNVLMIETGI
LLFTTALTVLAVNLVLDMFVKSHTNSWVFVTPPREILKRADEVGKEICEH
RPSLLRGTNPITRFVSWLFKQTWAHFAIILPSFVIFYVVMVTGLIGYQKL
GPAGISLVNFASDISWLFWFPLLWLLTWLANGRAWCQTCPFSGQAEWVHR
LHPWKKMRKKLGLDLRWPIKYSTIFYSAVGFSVLTWMEEFYGIGGPGVPM
LTSVVLIYIGALELFISLLFQDRTFCRTICPLSAPLAITTTISPLGTFRA
RDPEVCKKCTTKDCMKGNDKYHGCPWFASPGSKENSPMCGLASDCYKACP
HDNIDWQVKRFPWLSDLMTGKKRFDLALSVTLLTGVVLFQFLNALPFYSM
MDQWLNHVTGWASFSKLLVPGLSNYGYSNDGYPNPIDYFAINLVPILAVL
IAAKFEERRGVPLKWGFTSISYALIPVFAASILVRNLPKFLGGSPLILNE
ILNPTGYGMHNSQIYSTFWGSFLHSLGHDPLNAAAAWWVLLVMEAVMAFG
TYLGIRASNMLSVTDGVSRWTYYAVVLAFGIAFMLVTYWMSSPASPSIPF
YNPYLGNLLYNPTQASPPF</t>
  </si>
  <si>
    <t>ATGCAGAGGGCAGAATATAAGCTAACTTCAAGGATAAGAAACGCAGAGAG
GAAGTTCAACCTCTACACTGCAGTATCCACGGTAGGAACGGGAGCCTTCA
CAGGAATTTCAATACTTTTACGAAATGTACTCATGATAGAGACTGGAATA
CTCCTCTTTACCACAGCACTAACAGTGCTCGCAGTGAACTTAGTACTGGA
TATGTTTGTTAAGTCACATACTAACTCCTGGGTGTTTGTCACACCACCCA
GGGAGATATTGAAGAGAGCAGATGAGGTTGGAAAGGAGATTTGTGAACAT
AGACCCTCCCTTTTGAGGGGTACCAACCCCATAACTAGATTTGTATCTTG
GTTATTTAAACAAACCTGGGCACACTTCGCTATAATCCTTCCAAGTTTCG
TGATATTCTATGTGGTCATGGTCACTGGACTGATAGGGTATCAGAAGCTG
GGCCCCGCTGGGATCTCCTTGGTAAACTTCGCATCAGACATAAGCTGGCT
CTTCTGGTTCCCGCTACTCTGGCTCCTAACCTGGCTGGCAAACGGGAGGG
CGTGGTGCCAAACTTGTCCCTTCAGTGGCCAGGCGGAGTGGGTGCACAGA
CTTCATCCGTGGAAGAAGATGAGGAAGAAGCTAGGGTTAGACCTGAGGTG
GCCGATAAAGTACTCCACTATCTTCTACTCCGCGGTCGGATTCTCGGTGC
TAACCTGGATGGAGGAGTTCTACGGTATAGGAGGCCCTGGTGTCCCGATG
CTCACCTCCGTAGTGTTGATATACATAGGGGCGTTGGAACTCTTCATCAG
CCTTCTTTTCCAAGACAGGACCTTCTGCAGGACCATTTGTCCCCTCAGTG
CACCTCTAGCTATAACCACCACGATCTCCCCGCTGGGAACCTTTAGGGCC
AGAGACCCCGAGGTATGCAAGAAGTGTACCACAAAGGATTGCATGAAAGG
GAACGATAAGTACCACGGTTGTCCATGGTTTGCCTCCCCTGGAAGCAAGG
AGAACTCGCCCATGTGCGGGTTGGCCTCTGACTGTTACAAGGCCTGTCCA
CACGACAACATAGATTGGCAGGTAAAGAGGTTCCCGTGGCTCAGCGACCT
AATGACCGGCAAGAAAAGATTCGACCTGGCACTGTCGGTGACTTTACTGA
CCGGTGTCGTCCTATTCCAGTTCCTCAACGCACTTCCGTTTTACTCTATG
ATGGACCAATGGCTGAACCATGTGACTGGGTGGGCTTCGTTCTCCAAGTT
GCTGGTACCTGGGCTCTCTAATTACGGTTACTCCAACGACGGTTACCCCA
ACCCTATAGATTACTTCGCCATAAACTTGGTACCTATCCTCGCTGTGCTA
ATTGCTGCGAAGTTCGAGGAGAGGAGGGGCGTTCCTCTCAAGTGGGGGTT
CACAAGCATCTCCTACGCCTTGATACCAGTGTTCGCCGCCTCGATCCTCG
TGAGGAACTTGCCCAAGTTCCTAGGGGGATCACCTCTAATCCTCAACGAG
ATACTGAATCCCACCGGCTACGGGATGCATAACTCCCAGATATATTCCAC
GTTCTGGGGCAGTTTCCTTCACTCCCTGGGTCACGATCCCCTGAACGCTG
CGGCTGCATGGTGGGTACTACTGGTGATGGAGGCAGTCATGGCCTTCGGC
ACCTACCTCGGGATAAGGGCTTCTAACATGCTGAGTGTCACGGATGGGGT
GAGCAGGTGGACGTACTACGCGGTAGTGTTGGCCTTCGGGATAGCCTTCA
TGTTGGTGACCTATTGGATGTCATCCCCCGCTTCTCCCTCAATACCATTC
TATAATCCGTACCTGGGCAACCTCCTCTATAATCCCACTCAGGCCTCTCC
CCCCTTCTGA</t>
  </si>
  <si>
    <t>Fe-ox_cytochrome_ba_complex</t>
  </si>
  <si>
    <t>Cytochrome b subunit of the bc complex</t>
  </si>
  <si>
    <t>MetMK1DRAFT_00014780</t>
  </si>
  <si>
    <t>MSGSKRISGWFSERLKLEDLPFFKTPDYMYHVNEWLGALVAASFIYTIIS
GLILLLYYNPEAGYQSTEAIIQQVPYGSVVLYSHLYGAYAMIILAYVHMF
RNYFAGAYKRPRELLWILGVLMLVLTLGASFLGYSLIGDALAVSAVDVGA
GIITSIPQLSFLIPIIFGNYDTGDYERVLAMHIILVALIGLLFVFHFFLA
EQYGMMPSRKVKPKVPAVYTKEEWSRFNPWWPRNFVYMSSLIFITWGFIL
AVPNALAYLNGLPQFLNPFMNPKPAPPPNSPAAAHITTYPPWFFLFLYKI
ADFTSDVVVFLLIGVIIPLVYLVLVPFIDRSDELHPLRRKVFTGIGILMM
TYLIQTSLWGDLAPGVEVSVKEQVVAYLIPAIIVALGLTFMKPLENQGKV
IKGTSPLTSILFVIVAMLFAGAWVELLQYPSAFTFAVTAFFGSLFYLGAK
EMSKVVLTSVPNRALPETRQATVSTSNETKKKFAEILMSLLFILVVILVA
QMWTIPPTGYASNLFGVDLGLVFLMLGEAISLYHYVVYKKPNEVVE</t>
  </si>
  <si>
    <t xml:space="preserve">ATGAGTGGTTCCAAAAGGATCTCCGGGTGGTTCTCAGAGAGGTTGAAGCT
TGAGGACCTCCCGTTCTTCAAGACTCCTGACTACATGTACCACGTGAACG
AATGGCTCGGTGCACTCGTGGCAGCCTCCTTCATCTATACGATCATCTCT
GGGCTTATACTCCTCCTGTATTACAACCCAGAGGCCGGCTATCAGTCCAC
TGAGGCCATAATTCAACAGGTACCTTATGGTTCTGTGGTGCTCTACAGCC
ACCTCTACGGGGCATACGCTATGATCATCCTGGCCTACGTCCACATGTTC
AGGAACTACTTCGCTGGAGCCTACAAGAGACCTAGAGAACTCCTATGGAT
CTTGGGAGTTCTCATGCTAGTCCTAACTTTGGGGGCTTCCTTCCTAGGTT
ACAGCCTAATCGGGGATGCCTTGGCTGTGAGCGCTGTGGACGTCGGTGCT
GGAATAATAACTTCCATTCCCCAGCTATCCTTCCTGATCCCCATTATATT
CGGGAACTACGATACAGGTGATTACGAGAGAGTATTGGCCATGCATATCA
TCCTGGTAGCTTTGATAGGTTTACTATTCGTCTTCCATTTCTTCCTTGCC
GAACAGTACGGCATGATGCCGTCTAGGAAGGTAAAGCCTAAGGTTCCCGC
GGTGTATACAAAGGAGGAGTGGTCCAGGTTCAACCCGTGGTGGCCTAGAA
ATTTCGTCTACATGAGCTCCTTGATCTTCATAACTTGGGGCTTCATACTC
GCGGTACCCAACGCTCTGGCTTACCTGAACGGTCTCCCCCAGTTCCTCAA
CCCCTTCATGAACCCTAAACCTGCTCCACCTCCCAATAGCCCGGCTGCAG
CTCACATAACTACCTATCCTCCGTGGTTTTTCCTTTTCCTATACAAGATA
GCCGACTTCACCAGTGACGTAGTGGTGTTCCTACTCATAGGCGTCATCAT
TCCGTTAGTCTACCTAGTCCTGGTACCCTTCATCGACAGGTCTGACGAGC
TTCATCCCCTGAGGAGAAAGGTCTTCACTGGGATCGGGATATTGATGATG
ACATACCTCATTCAGACGTCCCTCTGGGGTGACCTAGCACCTGGAGTAGA
GGTGAGTGTTAAGGAACAGGTCGTCGCTTACCTGATTCCAGCCATAATAG
TGGCACTGGGTCTGACCTTCATGAAACCGTTGGAGAATCAAGGGAAAGTA
ATTAAGGGTACATCACCGCTTACGTCCATTCTCTTCGTTATTGTAGCCAT
GCTGTTCGCTGGAGCTTGGGTGGAGCTGTTACAGTACCCATCGGCCTTCA
CCTTTGCGGTGACCGCCTTCTTCGGATCACTCTTCTATTTAGGGGCTAAG
GAGATGTCCAAGGTAGTGCTGACTTCGGTTCCCAACAGGGCTTTGCCAGA
GACCAGGCAGGCTACGGTATCCACTTCCAACGAGACCAAGAAGAAGTTTG
CTGAGATCCTCATGAGTTTGCTCTTCATCCTAGTGGTGATCCTAGTGGCG
CAGATGTGGACTATACCTCCCACCGGCTACGCCTCCAATCTCTTCGGAGT
GGACTTAGGTCTAGTGTTCCTCATGCTCGGGGAAGCCATCTCCCTATATC
ATTACGTAGTGTATAAGAAACCTAACGAAGTGGTGGAGTAA
</t>
  </si>
  <si>
    <t>Fe-ox_complex_I</t>
  </si>
  <si>
    <t>1.6.99.3</t>
  </si>
  <si>
    <t>NADH dehydrogenase, FAD-containing subunit</t>
  </si>
  <si>
    <t>MetMK1DRAFT_00026120</t>
  </si>
  <si>
    <t xml:space="preserve">MRVLVLGGGFAGLSSLAENREAIVLDSKEYFLLTHRLADVIETGNPSIAA
VPYSSKVLRTKVLKVNFKEKVVVTDKGSLSYDKLIISMGYEQDLRFGKSV
QKLETLEDAISIRAKLTKAKRVAILGGGTLGVELAGVIQEMGKKVTLVEY
QNRLLSFMSKESSDFAFSKLRGMGVEVMLGTKVEGVEEGKVITNRGEIDA
DLIIAAAGFRGPKIIEEWGLTNKNWRMLVDDYLRSIDFDDVYGAGDCMTT
KSFVPMSAQVAVQSGRTAMLNAMGREEKFQYRQMAVILRVGREYFGDFMG
KFVKGSLAELAKRYGIYRAIKLVESV
</t>
  </si>
  <si>
    <t>ATGAGAGTACTAGTCTTAGGGGGAGGATTCGCTGGACTATCATCGTTAGC
TGAGAACAGGGAAGCGATAGTCCTGGACTCCAAAGAGTATTTCCTCCTAA
CTCACAGATTGGCTGACGTAATAGAGACGGGAAATCCTTCTATCGCTGCC
GTGCCTTACTCAAGCAAGGTATTGAGGACAAAGGTGCTAAAGGTAAACTT
CAAGGAGAAGGTTGTGGTCACTGATAAGGGGAGTCTTAGTTATGATAAAC
TGATTATATCCATGGGGTACGAACAGGATCTGAGGTTCGGCAAATCTGTA
CAAAAATTGGAGACTCTCGAGGATGCCATCTCCATCAGGGCTAAGCTTAC
TAAGGCTAAGAGAGTCGCGATTTTAGGAGGAGGGACTTTAGGTGTAGAAC
TAGCTGGAGTGATTCAGGAGATGGGGAAGAAGGTTACTTTGGTGGAGTAT
CAGAACAGACTTCTATCCTTCATGAGTAAGGAATCTTCCGATTTCGCGTT
CTCAAAATTAAGGGGAATGGGAGTTGAGGTAATGTTAGGAACTAAGGTTG
AGGGAGTTGAGGAGGGGAAGGTCATAACCAATAGGGGGGAAATAGATGCC
GACCTAATCATAGCTGCGGCAGGCTTCAGAGGTCCCAAGATCATAGAAGA
ATGGGGACTAACAAACAAGAACTGGAGGATGTTAGTTGACGATTATTTGA
GGTCGATCGATTTTGATGACGTCTATGGTGCAGGCGATTGCATGACGACT
AAGAGTTTCGTCCCAATGTCTGCCCAGGTAGCCGTGCAATCTGGAAGGAC
AGCTATGCTCAACGCGATGGGCAGGGAGGAGAAGTTCCAGTATAGACAAA
TGGCTGTGATCCTAAGGGTCGGGAGGGAATATTTTGGTGATTTCATGGGG
AAGTTCGTTAAGGGATCCTTGGCGGAACTGGCCAAGAGATACGGAATCTA
TAGGGCTATCAAATTGGTGGAATCCGTTTAA</t>
  </si>
  <si>
    <t>MetMK1DRAFT_00031290</t>
  </si>
  <si>
    <t>MSEQLILTGNLEEAARKAAQWLVNRKPIRSLRDWAVAFSLWPPHFTTSCC
GTEFGAFAAARFDAERYGMLPFASSRQSNILTIEGTLTRKMARAARIVYD
QMPEPKYVIALGACILEGGIFWNSYNTVLPSDVGIPVDLYLPGCPTRPEA
IARGLLMLQKKIRSQGAVKT</t>
  </si>
  <si>
    <t>ATGAGTGAGCAGCTCATTCTTACGGGAAACTTGGAAGAGGCAGCTAGGAA
GGCTGCCCAATGGCTGGTGAACAGGAAACCCATCAGAAGTCTCAGGGACT
GGGCAGTAGCCTTCTCATTGTGGCCCCCGCACTTCACCACCAGTTGTTGT
GGAACCGAGTTCGGGGCGTTCGCTGCAGCTAGGTTTGACGCCGAGAGGTA
CGGAATGCTACCCTTTGCCTCATCAAGACAGTCCAATATTCTTACTATAG
AGGGTACTCTGACCAGGAAAATGGCTAGGGCAGCTAGGATAGTTTACGAC
CAAATGCCTGAGCCCAAGTACGTGATCGCCTTGGGAGCCTGTATACTCGA
GGGAGGTATATTCTGGAATTCCTATAACACAGTTCTTCCCTCAGACGTGG
GAATACCAGTTGACCTTTATCTTCCAGGTTGTCCCACTAGACCGGAGGCT
ATAGCTAGGGGATTATTGATGTTGCAGAAGAAGATAAGGAGTCAAGGCGC
CGTCAAGACGTAG</t>
  </si>
  <si>
    <t>MetMK1DRAFT_00032450</t>
  </si>
  <si>
    <t xml:space="preserve">MLPQFYLPVVVPSLLLVFSSIAVLYMDRGTQSSYNHALYLTYASLSVSLL
SSVLFLTLGFYGYSLFSNSLYLDKIGYLLTIVALVGSLIALRGMSNHMET
WRTRSSVLSLVMLTDLGIMYMAFALNVLVIITGWGISSAATYAITMLRKD
RRSVEAGIKYLILGLISSSFMILGFASYVVGTGSLSLSYSSPLYPDLLVL
GVALLAIAFLFKLGAFPFQGWLPDVYTMADRESISFVSSVGKLIGAVPLL
RILTLGDPTTQEVLSVLAVFSIISILSMIIGNIVAFSRTDVSSILSFSSI
AQAGFILIGFAVIQINVKVAEVGIFTQLLAYVLAQAGLFNFLGHVEKVSG
TTDLKGLRGISKADRTLAFSSTILLLSLLGLPPILGFWGKLFLFEAAYSL
PWLVVIGVINSAASAGYYIPVIREMFREGEFTKVVSGERDSVIFSAILSI
IVGVLAPLILVMFG
</t>
  </si>
  <si>
    <t xml:space="preserve">ATGTTACCTCAGTTCTACTTACCTGTAGTAGTCCCCTCGCTCCTGTTGGT
GTTTTCTTCCATTGCTGTGCTCTACATGGATAGAGGCACACAGTCCAGTT
ATAACCACGCCCTTTACCTCACTTACGCCTCCCTGTCCGTGTCACTCCTG
TCCTCTGTGCTGTTCCTAACCTTGGGCTTCTACGGCTATTCGCTATTCTC
CAACTCCCTGTACCTGGACAAGATAGGATACCTCCTGACGATAGTGGCCC
TGGTCGGCTCGCTCATAGCCCTTAGGGGTATGAGCAATCACATGGAAACG
TGGAGAACTAGGTCGTCTGTACTATCCCTTGTAATGCTTACAGACCTGGG
AATAATGTATATGGCGTTTGCCCTCAACGTGCTGGTAATAATCACAGGCT
GGGGAATTTCCTCAGCAGCTACGTACGCCATAACCATGCTCAGGAAGGAC
AGGAGATCAGTGGAAGCAGGCATTAAGTACCTGATATTGGGATTGATATC
CTCTTCGTTCATGATCCTCGGCTTCGCCTCGTACGTCGTTGGAACTGGGT
CACTCTCCCTGAGTTACTCCTCTCCGCTCTACCCTGACCTTTTGGTCCTA
GGAGTGGCTCTGCTAGCCATAGCGTTCCTGTTCAAGCTGGGGGCATTCCC
ATTTCAGGGATGGTTACCTGACGTCTATACCATGGCCGACAGGGAGTCTA
TTTCCTTCGTCTCCAGCGTGGGCAAATTGATAGGCGCAGTGCCATTGCTG
AGGATTCTAACTCTAGGGGATCCTACCACCCAGGAGGTCCTGAGCGTCCT
AGCGGTATTTTCGATCATCTCCATTCTGAGCATGATAATCGGCAATATTG
TTGCGTTCTCGAGGACGGATGTGAGTTCCATCCTATCCTTCAGTAGCATT
GCTCAAGCAGGCTTCATCCTGATAGGTTTCGCCGTGATCCAGATAAACGT
CAAGGTCGCTGAGGTAGGTATATTCACTCAACTGCTCGCCTACGTTCTGG
CTCAAGCAGGCCTCTTCAACTTCCTGGGACACGTAGAGAAGGTATCAGGC
ACCACGGACCTCAAGGGGCTAAGGGGGATATCCAAGGCTGACAGGACGCT
GGCCTTCTCATCCACCATTCTTCTCTTGAGTTTGTTGGGGTTACCCCCTA
TCCTGGGATTTTGGGGGAAGCTCTTCCTCTTTGAGGCGGCGTACTCCCTA
CCCTGGTTGGTGGTTATAGGCGTCATAAACAGTGCAGCCTCAGCAGGTTA
TTACATCCCGGTGATAAGGGAGATGTTCAGGGAGGGAGAGTTCACCAAGG
TAGTGTCTGGTGAGAGGGACAGTGTTATATTCTCAGCGATACTCAGTATA
ATCGTGGGTGTCTTGGCTCCCCTGATACTGGTGATGTTCGGTTGA
</t>
  </si>
  <si>
    <t>NADH:ubiquinone oxidoreductase subunit 5 (chain L)/Multisubunit Na+/H+ antiporter, MnhA subunit</t>
  </si>
  <si>
    <t>MetMK1DRAFT_00032460</t>
  </si>
  <si>
    <t xml:space="preserve">MIGFVMLAISLFLSSLVFFLKERRVSALVSGVAIGVNLYFILRRGLYDTF
FVSNTIGSFGLTVNDLNFAFIVTILVVTLSTVPYSLRYMGEKFHEMGSAN
WGLYFGLYSLFSVSMLYAVLSTNLLEIYIFLELALITSFLLIMLYGYGDR
RRISLLYFIWTHVGTVLLLASIIIIGLETGTMDIYSSFGVFRNYGTVTYA
IALFVLAVLGMMVKGAQAGVNVWLPYAHGEAPTPISVLLSPNMVGLGVYV
IMIYYYLFPAMSFLAPIFLGWAVITMIYGGLNALVQKDFKRFLAYSSVSQ
MGYMLLGASISFFLGLRGDLVQIPLGIVASILVYVSHGLGKALLFMSAGA
SITELHERDISKLGGLYLTSPTHTTLSFFGVLNILGLPPTVGLVSEALLL
FSTGQLIQTVGLGWFSLLALGLFIAIGLSSAYATYLFKNVYAGRPKGETD
LDKAKEYTLPMLSIAVVSVLLFLFPQAAVSSLNNFITVVTGHALLLPLIV
LLPALGSLVTLATPSKLNQDVRGGILVGTLALSMLLSWLNLSQSLSQPSR
LFFIPSYTYQLFTYFSFSSSLLQAILAVFVSTLSFFIGLYSVGYMKEDNV
LRRYWGFFGFFVSSMLAVVLADNALLFISGWEGTSLASYGLISYWLDDNE
RNVVGDFGRRILGVEFLSKPTTSGIRAMVFTRVGDVGLLLGMGYLIYLTT
GTQYFGSTLLYSGHGVFGALPFMVSSPFGLAMLILFFLGGLSKSAQFPFT
QWLVTAMTGPTPVSALIHAATMVNLGAMLTFLTYPYIFIQMNSLSSDVFS
ASYGTTLIAFFSVMVGVTILTALFTSLNALVSNEQKVILANSTADQISLM
ILSSSLGGLLAIIDGNLIYLFSGIAIGLFQMVAHGIYKASLFMNAGSVIH
YTENRYVGSTPWLYRKLWLVFVLQLIAALNLANVPPLIGFWAHSFISYLT
SWNLSLDYLYLVLEFLGAIYIVRYVVKTFLWGSKGEEGEHGHGVHPLMYL
SPLVLVLASVLMGVVSPSLVVFLSTHFFAKGFQFDTTELILSVIGILIAF
AVFLRGTDLGKVQALRPVIDFLYYGWYIYPLLDRLGVELYNGSWAVYRGF
EHGVIDVGLNVKLPSALINGGTKFFKDVQTGLLRDYVGLYVVGLILLMVI
ALVIIGVI
</t>
  </si>
  <si>
    <t>ATGATAGGTTTCGTCATGCTCGCGATCTCCCTTTTCCTCTCCTCCTTAGT
CTTTTTCCTCAAGGAAAGAAGGGTGTCCGCTTTAGTCTCAGGTGTAGCTA
TAGGCGTCAACCTGTACTTCATTCTGAGGAGAGGTCTCTACGACACCTTC
TTCGTGAGCAACACCATAGGATCCTTCGGCCTAACCGTTAACGACCTCAA
CTTTGCCTTCATTGTCACGATCCTAGTGGTCACTCTAAGTACGGTTCCCT
ATTCATTGAGGTACATGGGAGAGAAGTTCCACGAGATGGGTTCAGCTAAC
TGGGGGCTCTATTTCGGCCTCTACTCCCTGTTCTCAGTGTCCATGCTTTA
CGCCGTACTCTCCACTAACCTCCTCGAAATCTACATCTTCTTGGAACTGG
CCTTAATAACCTCCTTCCTCCTCATCATGCTCTACGGCTACGGAGACAGG
CGTAGGATAAGCCTACTTTACTTCATATGGACCCACGTGGGTACTGTGCT
ACTCCTGGCCTCCATAATAATCATTGGACTTGAGACTGGAACCATGGACA
TCTACTCCTCCTTTGGCGTGTTCAGGAACTATGGCACCGTTACTTATGCC
ATCGCTCTGTTTGTTCTGGCGGTGCTGGGCATGATGGTTAAGGGAGCTCA
AGCTGGGGTAAACGTTTGGCTACCTTACGCTCACGGTGAGGCACCTACTC
CCATCTCTGTGCTACTGAGCCCTAACATGGTGGGTCTAGGGGTATACGTC
ATAATGATATATTACTACCTGTTCCCAGCCATGTCCTTCCTAGCCCCTAT
TTTCTTGGGATGGGCCGTCATCACCATGATCTACGGAGGATTGAACGCCT
TGGTTCAAAAGGACTTCAAGAGGTTCCTGGCCTACTCCAGTGTCTCCCAG
ATGGGTTACATGCTACTTGGAGCCTCAATCTCCTTCTTCCTCGGTCTAAG
GGGAGATCTAGTTCAAATCCCCTTGGGGATTGTGGCATCCATCTTAGTCT
ACGTGTCCCACGGTCTCGGGAAGGCCCTACTCTTCATGAGTGCTGGAGCC
TCAATAACTGAGCTTCATGAGAGGGACATCTCAAAGTTAGGGGGACTTTA
CCTAACTTCTCCGACCCACACTACTCTATCCTTCTTCGGCGTGCTGAACA
TCTTAGGTCTCCCTCCTACTGTGGGCTTGGTGAGCGAGGCACTCCTATTG
TTCTCTACTGGTCAGCTCATACAGACCGTCGGCCTGGGTTGGTTCTCGTT
GCTGGCCTTAGGACTCTTCATAGCCATAGGCCTATCCTCAGCGTACGCCA
CCTACCTGTTCAAGAACGTGTACGCAGGTAGGCCTAAGGGAGAGACTGAC
CTGGATAAGGCGAAGGAATACACCCTACCCATGCTGTCTATCGCTGTCGT
CAGCGTACTGCTGTTCCTTTTCCCCCAGGCTGCCGTGAGCTCCCTGAACA
ACTTCATCACCGTAGTCACAGGACACGCCCTACTCCTCCCCCTCATAGTC
CTATTGCCCGCCCTCGGCTCACTGGTGACTTTGGCGACTCCCAGCAAATT
GAATCAAGACGTTAGGGGAGGAATATTGGTGGGAACCTTGGCCTTGAGTA
TGCTCCTATCCTGGCTCAACCTATCACAATCTCTGTCTCAGCCTTCAAGG
CTTTTCTTCATTCCATCATACACTTACCAACTCTTCACGTATTTTTCCTT
CAGTTCCTCTCTGTTGCAAGCTATCCTGGCAGTTTTCGTCTCGACACTCT
CCTTCTTCATCGGTTTGTACAGCGTGGGCTACATGAAGGAGGACAACGTC
CTGAGGAGGTATTGGGGTTTCTTCGGATTCTTCGTGAGTTCCATGTTGGC
AGTAGTGTTGGCAGACAATGCCCTTCTCTTCATAAGCGGGTGGGAGGGAA
CTAGCCTGGCGTCATACGGTTTGATAAGCTACTGGCTAGACGATAACGAG
AGAAACGTTGTGGGCGATTTCGGGAGGAGGATCTTGGGTGTGGAGTTCCT
ATCTAAGCCTACGACCTCCGGAATAAGGGCCATGGTGTTCACCAGGGTGG
GAGACGTCGGTCTCCTCTTGGGAATGGGCTATCTAATATATCTCACCACA
GGAACTCAATATTTTGGTTCCACCCTCCTCTACTCTGGACACGGAGTCTT
CGGAGCCCTTCCCTTCATGGTGTCCTCGCCCTTCGGCCTAGCCATGCTCA
TCCTCTTCTTCCTGGGGGGACTATCCAAGAGCGCTCAGTTCCCCTTCACC
CAATGGTTGGTCACGGCCATGACTGGTCCAACTCCAGTGAGCGCCCTGAT
CCACGCCGCCACGATGGTTAACCTAGGAGCCATGTTGACATTCCTGACCT
ATCCTTACATCTTCATCCAGATGAATAGTCTCTCCTCGGACGTGTTCTCA
GCGAGCTACGGAACCACCCTAATAGCCTTCTTTTCGGTGATGGTCGGCGT
GACAATCCTCACAGCCCTCTTTACGAGCCTGAACGCGTTGGTCTCCAACG
AGCAAAAGGTGATCTTGGCTAACTCCACTGCTGATCAAATATCGCTCATG
ATACTCTCTTCATCTTTAGGTGGGCTGTTGGCCATAATAGACGGGAACCT
TATCTACCTCTTTTCAGGCATAGCAATAGGCCTCTTCCAGATGGTAGCCC
ACGGCATATACAAGGCGAGCCTCTTCATGAATGCCGGCTCAGTTATACAC
TACACCGAGAATAGATACGTAGGCTCCACTCCATGGCTTTACAGGAAGCT
ATGGTTAGTGTTCGTCCTCCAGTTAATAGCTGCACTCAACCTAGCTAACG
TTCCTCCGCTCATAGGCTTCTGGGCCCACTCCTTCATATCCTATCTCACC
TCTTGGAACCTCTCCCTAGACTACCTTTACCTGGTGTTGGAATTCCTCGG
AGCTATTTACATCGTCAGGTACGTGGTCAAGACGTTCCTCTGGGGATCCA
AGGGAGAGGAAGGGGAGCACGGACACGGAGTTCACCCCCTGATGTATCTA
TCTCCCTTGGTGTTAGTACTGGCCTCAGTCCTAATGGGCGTCGTGAGCCC
AAGTTTAGTAGTCTTCCTCTCCACTCACTTCTTTGCCAAGGGATTCCAGT
TCGACACCACAGAACTGATCCTCTCGGTGATAGGAATACTCATAGCCTTC
GCAGTCTTTCTCAGGGGGACAGACTTGGGGAAAGTTCAGGCACTCAGACC
AGTCATAGATTTCCTGTACTACGGGTGGTATATCTATCCACTCCTAGATA
GGCTAGGCGTCGAGCTGTATAACGGTTCCTGGGCAGTTTATAGGGGGTTT
GAGCACGGAGTCATAGATGTGGGACTCAACGTGAAGTTACCCTCCGCGTT
AATAAACGGCGGAACCAAGTTCTTCAAGGACGTCCAGACAGGCCTCCTGA
GGGATTACGTGGGGCTCTACGTTGTTGGGCTCATACTCCTCATGGTAATT
GCCCTAGTGATAATAGGGGTGATCTGA</t>
  </si>
  <si>
    <t>MetMK1DRAFT_00032470</t>
  </si>
  <si>
    <t>MTQVPFTSEIALVVATMLVAVGVYGLMNSKNVIRVLLSSEIILNASILLV
FAVSSLAGRSYTPLIFSVFAIGMALTEVVVAFASIILYYRQRGTLEVD</t>
  </si>
  <si>
    <t xml:space="preserve">ATGACTCAGGTTCCGTTCACCTCCGAAATCGCGTTGGTTGTGGCCACAAT
GTTGGTAGCTGTGGGAGTCTACGGACTCATGAACAGCAAGAACGTGATAA
GGGTTCTCCTCTCTTCCGAGATCATATTGAACGCCTCTATCCTCCTGGTC
TTCGCAGTTTCCTCCTTAGCTGGGAGGTCTTACACTCCCCTCATTTTCTC
CGTGTTCGCTATCGGCATGGCCTTGACTGAGGTGGTTGTCGCGTTCGCCT
CAATCATCCTGTACTATAGGCAGAGGGGCACTCTCGAGGTGGATTAA
</t>
  </si>
  <si>
    <t>NADH:ubiquinone oxidoreductase subunit 6 (chain J)</t>
  </si>
  <si>
    <t>MetMK1DRAFT_00032480</t>
  </si>
  <si>
    <t>MFLTQTDLQDTIFLVFSVTALASALFIVNSKNVFYAAVSLAFLGLSIAVL
IADLNPAAYSLYSVFHIILYVGATVVFLSVSLVMFRGLEVREIRTPWAPV
ISLLAAVAFFSVLVLSTSSIAISAPPSPDLQTLGERMISQYWFPAIVLIV
GLLTTMIEAIALARRD</t>
  </si>
  <si>
    <t xml:space="preserve">ATGTTCCTGACACAGACTGACCTTCAAGATACAATATTCTTGGTTTTTTC
AGTTACGGCTTTAGCTTCAGCCTTATTCATAGTGAACTCCAAGAACGTCT
TTTATGCGGCTGTCTCCCTTGCTTTCTTGGGACTTTCCATTGCAGTACTC
ATAGCGGACTTGAACCCGGCAGCCTACTCGCTCTACTCGGTTTTCCACAT
CATACTCTATGTCGGGGCGACGGTGGTGTTCCTTTCTGTATCCTTGGTCA
TGTTCAGGGGACTTGAGGTGAGGGAAATCAGGACTCCCTGGGCTCCGGTC
ATCTCGCTACTTGCTGCGGTTGCCTTTTTCTCGGTCCTGGTCCTCTCCAC
TTCCAGCATAGCTATCTCAGCCCCTCCCTCACCTGATCTCCAAACGTTGG
GTGAGAGGATGATATCTCAGTACTGGTTCCCCGCAATCGTGTTAATCGTT
GGCCTCCTGACCACCATGATAGAGGCCATAGCCTTAGCCAGGAGGGATTG
A
</t>
  </si>
  <si>
    <t>NADH-quinone oxidoreductase, chain I</t>
  </si>
  <si>
    <t>MetMK1DRAFT_00032490</t>
  </si>
  <si>
    <t xml:space="preserve">MDSIKIKEYKKGDSSLNLVTGHLKAVGTGVKYFVKPQRITLKYPEESLSL
PTGYRGMIRLYKDVCIGCTLCAMVCPADAMKMATDQGKKFPTINYGRCVF
CGFCVDICPVDALKETGVHDAAFSSRRELFFSPDKFNQDFDQPPVELLVK
KVKAVIDEEKGIKYVPDTD
</t>
  </si>
  <si>
    <t xml:space="preserve">ATGGATTCCATAAAAATTAAAGAGTATAAGAAGGGAGACTCTTCCCTAAA
TCTCGTGACTGGTCACCTTAAGGCAGTCGGCACTGGCGTGAAGTACTTCG
TTAAGCCTCAGAGGATAACCCTGAAGTACCCAGAGGAGTCCCTGTCCTTA
CCTACCGGTTATAGGGGGATGATCAGGCTCTATAAGGACGTCTGTATAGG
TTGTACCTTATGTGCCATGGTTTGTCCCGCCGACGCCATGAAGATGGCGA
CAGACCAGGGGAAGAAGTTTCCTACTATCAATTACGGGCGGTGCGTCTTC
TGTGGGTTCTGTGTGGACATATGTCCCGTTGATGCCCTCAAGGAGACTGG
AGTACATGACGCAGCCTTCTCGAGTAGGAGAGAACTCTTCTTCAGCCCGG
ACAAGTTCAACCAGGACTTCGATCAACCTCCCGTGGAGCTTCTGGTGAAG
AAAGTTAAGGCGGTCATAGATGAGGAGAAGGGGATCAAGTATGTTCCTGA
CACAGACTGA
</t>
  </si>
  <si>
    <t>MetMK1DRAFT_00032500</t>
  </si>
  <si>
    <t>MMNLLFDLRYYVLYPSFFNSVIYPGLIFTAILLLTTIWFERKAAARVQMR
VGPYYASKRLGGFMQLIADAVKFVFSEVIIPEGVNPTLFALAPVLAVAMS
FIPLSIIPVSVIPPSGSVFSIYFRDFYDPNIGMGVLTGLFVQYNMLLILA
IESMYPVFVIFVAWVTNNRFAIVGAVRESYLSVSYDVLLIMATLSMSLEY
HTLDLAKIAQSGIPGILANPVAAIVFFIAMLMGSARFPFEIAEAETELVL
GAYTEYSGFLFVLTMAGSYVGNLVYALVFTDMFLWGWYPLSGFPGALLTG
LKASIVVFFSVFLRAVYGRYRIDQALRGGWKYLLPLTFVSLFIGLVVGYI
WIP</t>
  </si>
  <si>
    <t>ATGATGAATCTGCTGTTCGATCTAAGATATTACGTACTTTACCCCTCTTT
CTTCAACTCAGTGATATACCCAGGTCTCATATTCACTGCCATACTCCTGC
TCACCACAATATGGTTCGAAAGGAAGGCAGCAGCCAGGGTTCAGATGAGG
GTCGGCCCGTATTACGCATCGAAGCGGTTGGGTGGGTTTATGCAATTGAT
AGCGGACGCAGTCAAGTTCGTCTTCTCCGAGGTCATCATCCCGGAGGGAG
TTAATCCGACCCTCTTTGCGTTGGCCCCCGTACTAGCTGTGGCAATGTCC
TTCATCCCACTCTCCATCATTCCAGTCTCGGTAATACCCCCTTCCGGTTC
CGTTTTCTCCATATACTTCAGGGACTTCTACGACCCCAACATAGGCATGG
GAGTCCTCACTGGACTCTTCGTCCAATATAACATGCTCCTCATCCTTGCC
ATAGAGTCCATGTATCCGGTGTTCGTCATATTCGTGGCGTGGGTCACCAA
CAACAGGTTCGCCATAGTCGGGGCTGTGAGGGAATCGTACCTCTCCGTAA
GTTATGATGTTCTCCTAATCATGGCGACGCTTTCCATGTCCCTCGAGTAT
CACACTCTAGACTTAGCGAAAATAGCTCAAAGTGGAATTCCAGGTATACT
TGCCAACCCTGTTGCTGCGATAGTCTTCTTCATTGCCATGTTGATGGGCA
GTGCCAGGTTCCCCTTTGAGATAGCCGAGGCCGAGACTGAACTCGTGTTA
GGGGCATACACAGAATACAGCGGGTTCCTGTTCGTTCTCACCATGGCTGG
CTCATATGTGGGAAACCTGGTTTACGCCCTCGTGTTCACGGACATGTTTC
TGTGGGGTTGGTATCCCCTCTCTGGTTTCCCTGGGGCCCTCCTGACAGGT
CTCAAGGCGTCTATAGTAGTTTTCTTCTCCGTGTTTCTGAGGGCAGTTTA
CGGCAGGTACAGGATAGATCAGGCCTTGAGGGGAGGGTGGAAGTATCTGC
TTCCTCTCACTTTCGTTTCTCTATTCATAGGTTTGGTGGTGGGTTACATA
TGGATTCCATAA</t>
  </si>
  <si>
    <t>MetMK1DRAFT_00032510</t>
  </si>
  <si>
    <t xml:space="preserve">LTDQAEELMKSGGMEIDVIPVSGELNVGPQHPGSGHLRIYVRLNGDIIEE
AQVEPGYVHRAVEKLGENRNYIHLIPLVERPAILDSIHMNLGYIMAVEKI
LGVDVPDRAQYLRSFAAEISRIASHLYGMGILAIFIGHSTGFMWGFGDRE
VWVQILEALTGARITNSYVIPGGVRRDLTPTIVEMTRKAVTYMRRKIKDW
ENIFLNNPNVKARLQDVGIMTREQAIEWGAVGPNLRGSGVYYDVRKVEPY
AAYSRLDFEIPVYKEGDGYARTLVRFEEIQQSLNILEQIIRDIPEGQILS
DRFFKQIPPTRLKKWWEGQRRVVMPGYYASFRPPKGEAVTRVEAGRGELL
YYVVSDGSAKPYRLRMITPSYRSIYVMQNLLKGVRYADLVSIYGSLDYFP
PEADR
</t>
  </si>
  <si>
    <t xml:space="preserve">TTGACAGACCAAGCTGAAGAGTTAATGAAGAGCGGTGGGATGGAGATAGA
CGTCATTCCGGTGAGTGGGGAGTTAAATGTAGGTCCGCAACATCCTGGGT
CGGGCCACCTGAGGATATACGTCAGGCTAAATGGAGATATAATAGAGGAA
GCTCAGGTGGAGCCCGGATACGTACATAGGGCCGTGGAGAAACTTGGGGA
GAACAGAAACTACATTCACTTGATCCCGCTTGTGGAGAGACCTGCCATAT
TGGATTCGATTCACATGAACCTAGGTTACATAATGGCCGTGGAGAAGATC
CTGGGAGTTGATGTACCCGATAGGGCCCAATACTTAAGGAGCTTTGCTGC
TGAGATAAGTAGGATCGCTAGTCACCTCTACGGCATGGGAATACTGGCCA
TCTTCATCGGTCACTCCACCGGCTTCATGTGGGGCTTCGGTGACAGGGAG
GTATGGGTTCAGATACTCGAGGCCCTCACCGGAGCTAGGATAACGAATTC
TTACGTCATTCCTGGAGGGGTGAGGAGGGATCTAACTCCCACTATAGTCG
AGATGACCAGGAAGGCCGTCACGTACATGAGGAGGAAGATCAAGGATTGG
GAGAACATCTTCCTGAACAATCCCAACGTTAAGGCCAGGCTACAGGACGT
CGGTATAATGACTAGAGAGCAGGCCATAGAGTGGGGAGCTGTCGGCCCAA
ACCTGAGGGGCTCTGGGGTTTACTACGACGTCAGGAAAGTGGAACCCTAT
GCTGCGTATTCCAGGTTGGACTTCGAGATTCCTGTGTATAAAGAGGGAGA
CGGTTATGCTAGGACACTGGTTAGGTTTGAGGAGATCCAACAGAGCTTGA
ACATACTGGAGCAGATAATAAGGGACATACCCGAAGGTCAGATCCTGAGT
GACAGGTTCTTCAAACAGATCCCTCCTACCAGGCTTAAGAAGTGGTGGGA
AGGACAACGGAGAGTCGTCATGCCAGGATACTATGCCTCCTTCAGGCCCC
CTAAAGGCGAGGCGGTAACCAGAGTCGAGGCGGGTAGAGGAGAACTGCTT
TATTACGTCGTGAGTGACGGTTCGGCCAAACCCTACAGGCTCAGGATGAT
TACACCTTCATATAGGAGTATATATGTAATGCAGAACCTCCTTAAGGGCG
TCAGGTATGCTGACCTAGTGTCTATCTACGGTAGTTTAGACTACTTCCCA
CCGGAGGCGGATCGATGA
</t>
  </si>
  <si>
    <t>NADH (or F420H2) dehydrogenase, subunit C</t>
  </si>
  <si>
    <t>MetMK1DRAFT_00032520</t>
  </si>
  <si>
    <t>MQKPIDVLSQALQSKKIPVKVESEGRASIEVEKKDLVQVAKVLKDLGFDH
VKAVTGIDYPDQGRIQVVYHVSSYSDVNLAKVIVALKTWTNYKELEVPSL
MEVWKSAWTGERETYEMLGVKFSGNPDMKRLFLPEDFEGVYPLRKSYKIK
TEGLFVDRPS</t>
  </si>
  <si>
    <t>ATGCAGAAGCCAATTGACGTCTTAAGCCAAGCCCTCCAATCCAAGAAGAT
CCCAGTCAAGGTTGAGAGTGAGGGCAGGGCCTCCATAGAGGTAGAGAAGA
AGGACTTAGTTCAGGTGGCTAAAGTCCTAAAGGATTTAGGTTTCGATCAC
GTTAAGGCGGTGACTGGAATAGACTATCCAGACCAGGGAAGGATTCAGGT
AGTCTATCACGTCTCATCTTACTCGGATGTAAATCTGGCCAAGGTCATCG
TAGCTCTGAAGACGTGGACTAACTATAAGGAATTGGAGGTTCCCAGCCTT
ATGGAAGTCTGGAAGAGCGCGTGGACTGGGGAGAGGGAGACCTACGAAAT
GTTGGGAGTCAAGTTCTCTGGGAACCCTGATATGAAGAGACTGTTTCTCC
CGGAGGACTTCGAGGGGGTTTATCCCCTGAGAAAGAGTTACAAGATTAAG
ACGGAGGGGTTGTTCGTTGACAGACCAAGCTGA</t>
  </si>
  <si>
    <t>MetMK1DRAFT_00032530</t>
  </si>
  <si>
    <t>MTLVQASLSFGLPFILVLAGGYGTYKLLSLIVPHNPNPIKNSRFEAGNIP
TGEGRLWFPLQYYGYLLVYTTLEPIVIILFLASAVPFYGSSLLFRNLLIV
VGSFLVIMYPILYYTIKQVDQILNWELRR</t>
  </si>
  <si>
    <t>ATGACGCTTGTCCAGGCTTCCTTATCATTCGGTCTCCCCTTCATCTTGGT
ACTGGCTGGTGGGTACGGGACATATAAACTACTGTCCCTTATAGTCCCGC
ACAACCCTAATCCCATAAAGAACTCCAGGTTTGAGGCAGGAAACATACCG
ACTGGAGAGGGCCGTCTATGGTTCCCATTACAGTACTACGGATACCTTCT
GGTCTACACCACACTAGAGCCAATTGTGATCATTTTATTCTTGGCTTCCG
CAGTACCGTTTTACGGCAGTTCCCTACTATTTAGGAACCTACTTATCGTT
GTGGGGTCTTTCCTTGTTATAATGTACCCGATCCTCTACTATACAATAAA
ACAGGTTGATCAGATATTAAACTGGGAGCTGAGGAGATAA</t>
  </si>
  <si>
    <t xml:space="preserve">Fe-ox_FoxBA </t>
  </si>
  <si>
    <t>MetMK1DRAFT_00014950</t>
  </si>
  <si>
    <t xml:space="preserve">VKRGTVIALFFVLVIVAIISLEVQFSSYDYIGFSPNYASDHIPAGEGVVH
AQLANALGAYKGPYVIIYVTGQQWHWDFYPHNMVYTNITYVPVGEPVLFV
IHSVDVFHEFFIQAATSNFTIPLNDGAEAVPGYYSYMVFVFPQPGLYHVA
CAEYCGTAATGLGHSWLVGTIVATTNASYVMQQTGGVMPQGTWDPYVNET
G
</t>
  </si>
  <si>
    <t>GTGAAACGTGGTACTGTAATAGCTCTGTTCTTCGTTCTCGTAATTGTAGC
AATAATATCCCTGGAGGTACAGTTCAGCTCTTACGACTACATAGGTTTTA
GCCCAAATTACGCATCAGACCACATTCCTGCTGGGGAAGGTGTCGTTCAT
GCGCAGTTAGCTAACGCACTGGGAGCTTATAAGGGTCCTTATGTAATCAT
CTACGTTACTGGACAGCAGTGGCATTGGGATTTCTATCCCCATAACATGG
TATACACCAATATAACCTACGTACCTGTAGGAGAGCCCGTCCTTTTCGTA
ATACATAGCGTCGACGTATTCCACGAATTCTTCATCCAAGCTGCGACGTC
CAACTTCACCATTCCGCTCAACGACGGGGCTGAGGCTGTACCAGGTTACT
ACTCCTATATGGTGTTCGTATTTCCACAACCCGGACTCTACCACGTTGCA
TGTGCAGAATACTGTGGCACAGCTGCTACTGGGCTTGGGCATTCCTGGTT
AGTAGGCACCATAGTTGCCACTACTAACGCCTCTTACGTGATGCAACAGA
CGGGAGGAGTAATGCCTCAGGGAACTTGGGATCCTTACGTCAATGAAACA
GGGTGA</t>
  </si>
  <si>
    <t>MetMK1DRAFT_00014870</t>
  </si>
  <si>
    <t>MVATREEIRREEQQKLIEWARQYQEVLEREAKRSLFVKVLYTEEYKTLSI
KLLLAAVVWFFIGGAFALILRGQAGLSSEGVPVVVDPAYYFQAMTNHVMD
MVFGLAFTAVFALAFYVIPALNGSRLVKWPKIANAGFWLNNLALFMMNLG
GIQNQYLFTFLNPLQASPTWYIGYGLMVVAEWMEMVSVMGTSFEGRVKGR
LVPTAIGFIVMDMIMMALANISVFIADMWSLFSPIGGLNIYLFGIPNAEV
WKGLFWFADHPLVYFVPYTLSGCIVAIAPLYARRPMYSVRFTRWLIPTAF
VLGSSVYVHHIVDDPWPLILRDIFAQTSTALVAVPFAALWLLFFITLGDP
RKIKWDPGIAFIYSAAIWNIIGGIQAEPTNPVPAMDPTIHNTGWIFGHFH
IMLTLYSVGGVLGVIYVAGPYLLGKKWYSNKLGWLHFWGWQAGMGLFSAV
ASEGGLMGMIRREVAWAGFYEVYYQLLLIGGWLAGFATIIFAYNLVLTLL
YGEKMPKTDIDLWAVYTIALERYGMRREGYKEEELPLMLPADGMIRLNES
VTGASAGISSVKALSSEAKLVPKPDVDLSLSSGNASQK</t>
  </si>
  <si>
    <t xml:space="preserve">ATGGTGGCTACTCGTGAGGAGATTAGGAGAGAAGAACAACAGAAACTCAT
AGAGTGGGCAAGACAGTACCAGGAGGTTCTTGAGAGGGAAGCCAAGAGGT
CTCTATTTGTGAAGGTTCTGTACACTGAAGAGTACAAAACGTTAAGTATT
AAGCTCCTGCTGGCAGCTGTAGTTTGGTTCTTCATAGGGGGAGCCTTCGC
CCTCATACTGAGGGGACAGGCGGGGCTCTCCAGCGAGGGAGTACCGGTTG
TGGTGGATCCAGCGTACTACTTCCAGGCCATGACCAACCACGTCATGGAC
ATGGTGTTCGGTCTGGCATTCACAGCCGTCTTCGCCTTGGCATTCTACGT
CATTCCGGCACTGAACGGCTCTAGGCTGGTGAAGTGGCCCAAGATAGCCA
ACGCCGGCTTCTGGCTGAACAACTTGGCGTTATTCATGATGAACCTCGGC
GGAATCCAGAACCAGTACCTCTTCACGTTCCTGAACCCACTGCAGGCCTC
CCCCACCTGGTACATAGGGTACGGACTAATGGTAGTGGCAGAGTGGATGG
AGATGGTCTCAGTAATGGGTACCAGCTTTGAGGGAAGGGTGAAGGGGAGA
TTAGTGCCGACTGCCATAGGTTTCATAGTAATGGACATGATCATGATGGC
CCTGGCCAACATATCCGTCTTCATAGCTGACATGTGGAGCCTGTTCTCCC
CCATAGGTGGGCTCAACATCTACCTGTTCGGTATCCCTAACGCCGAGGTG
TGGAAGGGACTGTTCTGGTTTGCAGATCACCCACTGGTGTACTTCGTACC
CTACACTCTCTCGGGATGCATCGTCGCCATAGCCCCGCTCTACGCCAGGA
GGCCAATGTACAGCGTTAGGTTCACCAGGTGGCTCATTCCCACAGCTTTT
GTCCTGGGTTCCAGCGTCTACGTTCATCACATCGTTGACGACCCGTGGCC
CCTCATCCTCAGGGACATCTTCGCCCAGACCAGCACGGCCCTAGTAGCCG
TACCCTTCGCTGCACTCTGGTTACTGTTCTTCATCACTCTGGGCGATCCA
AGAAAGATAAAATGGGACCCAGGTATTGCTTTTATCTATTCTGCCGCCAT
ATGGAACATCATTGGTGGGATCCAGGCAGAACCCACCAACCCGGTACCGG
CCATGGATCCAACGATACACAACACAGGCTGGATATTCGGCCACTTCCAT
ATAATGCTCACACTTTACTCCGTGGGAGGTGTTCTGGGCGTAATTTACGT
AGCTGGGCCGTATCTGCTTGGTAAGAAATGGTATAGCAACAAGTTAGGCT
GGCTACACTTCTGGGGCTGGCAGGCAGGAATGGGACTATTTAGCGCAGTT
GCAAGCGAGGGAGGTCTCATGGGGATGATAAGGAGGGAGGTCGCGTGGGC
TGGCTTCTACGAGGTCTACTACCAACTGCTGCTGATAGGTGGATGGCTGG
CCGGTTTCGCGACGATAATATTCGCCTACAACCTGGTGCTAACCCTCCTC
TACGGTGAGAAGATGCCGAAGACAGACATAGATCTATGGGCTGTTTACAC
GATAGCCCTGGAGAGATACGGTATGAGGAGGGAAGGCTACAAGGAGGAGG
AGCTACCGCTCATGCTACCGGCCGACGGGATGATAAGGCTCAACGAATCC
GTAACTGGTGCCTCAGCAGGTATAAGCAGCGTTAAGGCACTAAGTTCAGA
GGCAAAGCTTGTTCCTAAACCTGACGTCGATCTTTCTCTATCCTCTGGAA
ACGCTTCACAAAAATAG
</t>
  </si>
  <si>
    <t xml:space="preserve">Fe-ox_complex_V  </t>
  </si>
  <si>
    <t>MetMK1DRAFT_00032250</t>
  </si>
  <si>
    <t>MINLNKIKYIILLLPLFLGSLTAIGQTAAETGTGFSGINIGAGLAVGLAA
IGAGMAVGMAAAAGIGVLTEKREMFGTVLIFVAIGEGIAVYGILFAVLML
FGKF</t>
  </si>
  <si>
    <t>ATGATCAATTTAAACAAGATAAAATATATAATTCTCCTCCTACCCCTTTT
CTTAGGCTCGTTGACAGCCATAGGCCAGACAGCTGCTGAGACAGGCACCG
GTTTTTCTGGGATAAACATAGGTGCGGGTTTGGCAGTGGGATTGGCTGCA
ATAGGTGCAGGAATGGCAGTGGGGATGGCAGCTGCTGCGGGAATAGGTGT
CCTCACAGAGAAAAGGGAAATGTTCGGTACAGTGCTCATCTTCGTCGCCA
TAGGTGAAGGGATAGCTGTATACGGGATCCTGTTCGCTGTGCTGATGCTC
TTCGGAAAGTTCTAA</t>
  </si>
  <si>
    <t>MetMK1DRAFT_00032270</t>
  </si>
  <si>
    <t>MSSRKVLPTKINLISFRNQLKLIRVIKRLLENKREVLLIYLRTYVNEYEK
IYNEVNKELSVVYESFMKAVVDEGISSIEMIANSQSSSMELKSFTKVIFG
VKIPITEISEDAIPAKPFSEVETSPHLSEAYEEMRKTMVKVIKLVELEST
IRSLVSELRRTQRLINAIDTSILPFYNNSVKYIRSILNDRSREEFVRLKV
TRRILQRRRTSGV</t>
  </si>
  <si>
    <t>ATGAGCTCCAGAAAAGTACTTCCCACTAAGATCAACCTGATCAGCTTCAG
AAATCAATTGAAGCTCATCAGAGTGATAAAGAGGCTCTTGGAGAACAAGA
GGGAAGTACTCCTCATTTACCTGAGGACATATGTGAACGAATACGAAAAG
ATTTACAACGAGGTCAACAAGGAGCTGTCCGTCGTCTACGAAAGCTTCAT
GAAGGCCGTGGTGGATGAAGGGATAAGTTCCATCGAGATGATAGCTAACT
CTCAATCCAGTTCCATGGAGCTCAAGAGCTTCACCAAGGTTATATTCGGA
GTTAAAATACCCATCACGGAGATATCCGAGGACGCCATTCCGGCCAAGCC
CTTCAGTGAAGTCGAGACATCACCCCACCTCTCCGAAGCCTATGAGGAAA
TGAGGAAGACAATGGTTAAGGTGATCAAATTAGTGGAACTGGAGTCAACC
ATCAGATCTCTAGTCTCAGAGCTGAGGAGGACCCAGAGATTGATTAACGC
CATAGACACTTCGATTCTCCCCTTCTACAATAACTCAGTTAAGTACATCA
GGTCCATCTTGAACGACAGGAGCAGGGAAGAGTTCGTAAGACTTAAAGTT
ACTAGGAGAATCCTTCAGAGGAGGAGGACAAGTGGAGTCTAA</t>
  </si>
  <si>
    <t>MetMK1DRAFT_00032280</t>
  </si>
  <si>
    <t>MMETSMNVREYSNISMIKGPLVVVQGVEDSAYNELVEVEMPNGERRRGIV
VDTQRGVSIVQVFEGTRGISPTGTRIRYLGRGLEVKISEEMLGRIFNPLG
DPLDNGPPIIKGEKRDINGEPINPATRDYPEEFIQTGISAIDGLNSLLRG
QKLPIFSGSGLPANVLAAQIAKQATVRGEESNFAVVFGAIGVRYDEALFF
KKFFEETGAINRVGLIMSLANEPPVMKTLTPKTALTLAEYLAFEQDMHVL
AILIDMTNYCEALREISASKEEVPGRGGYPGYMYTDLAQTYERAGKVVGK
KGSITQMPILTMPNDDITHPIPDLTGYITEGQITLDRNLYNKGIYPPINV
LMSLSRLAKDGIGEGKTRDDHKEVSNQLFAAYAKAVDTRGLAAIIGEDSL
SDTDKKYLMFGDAFERRFVSQGVNENRDIETTLDIGWEVLSILPEKELTN
IKTDFIKKYHPAYRGKR</t>
  </si>
  <si>
    <t>ATGATGGAGACGTCCATGAACGTGAGGGAGTACTCCAACATATCCATGAT
AAAGGGCCCCCTGGTGGTAGTTCAAGGGGTTGAGGATTCGGCCTACAACG
AGCTGGTCGAGGTGGAGATGCCCAACGGCGAGAGGAGGAGGGGCATAGTC
GTAGATACTCAGAGGGGCGTATCCATAGTTCAGGTTTTCGAAGGCACTAG
GGGCATTTCTCCCACCGGAACTAGGATAAGGTATCTAGGAAGAGGCCTGG
AGGTAAAGATCTCGGAGGAGATGTTGGGAAGGATCTTCAATCCCCTCGGA
GACCCCCTCGACAACGGCCCCCCCATAATAAAGGGAGAGAAGAGGGACAT
AAACGGTGAGCCCATCAACCCGGCCACGAGGGACTACCCAGAGGAGTTCA
TCCAAACCGGTATCTCAGCCATAGATGGTTTGAACTCCCTGCTCAGAGGA
CAGAAGCTTCCCATCTTCAGTGGTAGTGGTCTGCCGGCTAACGTTCTAGC
TGCCCAGATAGCCAAACAAGCGACCGTGAGAGGTGAGGAGAGTAATTTCG
CTGTGGTGTTCGGGGCCATAGGTGTCAGATACGATGAAGCCCTGTTCTTC
AAGAAGTTCTTCGAGGAGACCGGGGCGATCAACAGGGTGGGATTGATCAT
GAGTCTCGCCAACGAACCGCCGGTGATGAAGACCCTCACGCCGAAGACTG
CCCTCACTCTCGCGGAGTACTTGGCCTTTGAACAGGACATGCACGTCCTT
GCCATACTGATAGACATGACCAACTACTGTGAGGCACTCAGGGAGATCAG
TGCCTCCAAGGAGGAGGTACCAGGCAGGGGAGGTTACCCAGGTTACATGT
ACACCGATCTGGCCCAGACCTACGAGAGGGCAGGAAAGGTCGTGGGGAAA
AAGGGTTCCATAACCCAGATGCCTATCCTAACCATGCCCAACGACGACAT
CACACACCCAATCCCAGACCTGACAGGATACATCACAGAAGGGCAAATAA
CGTTAGACAGGAATCTGTACAATAAGGGTATCTATCCTCCCATCAATGTC
CTCATGTCCCTGTCCAGGCTGGCTAAGGACGGCATAGGAGAGGGCAAGAC
CAGAGACGATCACAAGGAGGTATCGAACCAGCTTTTCGCAGCGTACGCTA
AGGCTGTGGACACCAGGGGACTAGCAGCGATCATAGGTGAAGACAGCCTC
TCCGACACTGACAAGAAATACCTCATGTTCGGCGACGCCTTCGAGAGGAG
GTTTGTCAGTCAAGGGGTTAACGAGAACAGGGACATAGAGACTACGCTGG
ACATAGGGTGGGAAGTCCTATCGATCCTTCCAGAGAAGGAACTAACCAAC
ATAAAGACCGACTTCATCAAGAAGTACCACCCAGCATATCGTGGTAAGAG
ATGA</t>
  </si>
  <si>
    <t>MetMK1DRAFT_00032290</t>
  </si>
  <si>
    <t xml:space="preserve">MAKGKVARVNGPLVVAEGMKDAQMFEVVEVGEPRLVGEITRIEGDRAYIQ
VYEDTSGIRPGEPVIGSGAPLSVELGPGLLGQLFDGLLRPLGEIYNLTKS
PFVKRGVKLPSLNREKKWHFVPKVKKGDKVSPGDILGTVQETGLVEHRVM
VPPYHHGTIKEVVPEGDYTVEDTVGVLDMNGDEIPLKMLQRWPVRVPRPF
KEKLDPREPLLTGIRILDTIFPIAKGGTAAIPGPFGSGKTVTLQSLAKWS
EAKIVIFVGCGERGNEMTDELRSFPKLKDPWTGRPLLERTVLVANTSNMP
VAAREASIYVGVTLAEYFRDQGYDVLAVADSTSRWAEALRDLGGRMEEMP
AEEGFPSYLSSRIAEYYERAGRVRTLGNPERYGSVTLASAVSPPGGDFTE
PVTSTTLRFVRVFWPLDVSLAQARHYPAINWLQGFSSYVDLVADWWTRNV
DPDWKSIRDFMVRTLIREDELRQIVRLVGPESLAEKDKLALETARLIKEA
FLKQNAYDDVDAFSSPQKQMRIMKLIYHFYQYGYSAVEKGVLVKRITEKV
TVVPDIIRSKATIKNNELEKYDELESKLKAQFDELMKEVGA
</t>
  </si>
  <si>
    <t xml:space="preserve">ATGGCAAAGGGGAAGGTTGCAAGGGTTAACGGCCCATTGGTCGTCGCGGA
AGGGATGAAGGACGCACAGATGTTCGAAGTAGTAGAGGTAGGAGAGCCCA
GACTAGTTGGGGAGATAACCAGGATAGAGGGAGACAGGGCCTACATCCAG
GTCTACGAGGACACCAGCGGCATAAGACCGGGAGAACCTGTCATAGGTAG
CGGAGCTCCCTTATCAGTGGAACTGGGACCAGGTTTGCTGGGGCAACTAT
TCGACGGCCTTTTGAGACCATTGGGCGAGATTTACAATCTAACTAAGTCA
CCGTTCGTCAAGAGGGGGGTGAAGCTCCCCTCCCTTAATAGGGAGAAGAA
GTGGCACTTCGTCCCTAAGGTAAAGAAGGGAGATAAGGTGAGCCCTGGAG
ACATCTTAGGTACGGTTCAGGAGACCGGTCTGGTGGAACACAGGGTGATG
GTTCCTCCCTATCATCACGGAACTATTAAGGAGGTTGTCCCTGAGGGAGA
CTACACAGTAGAAGACACCGTTGGAGTCCTTGACATGAACGGAGACGAAA
TACCTCTGAAGATGTTACAGAGGTGGCCCGTGAGGGTTCCAAGACCATTT
AAGGAGAAGCTAGATCCCAGGGAACCTTTACTCACTGGTATAAGGATATT
GGATACGATATTTCCCATAGCCAAGGGAGGTACTGCGGCCATCCCAGGCC
CCTTCGGTAGTGGGAAGACAGTGACTCTACAGAGTTTGGCCAAGTGGAGC
GAAGCTAAGATTGTCATCTTCGTGGGTTGTGGGGAGAGGGGAAACGAGAT
GACAGACGAGCTCAGGAGTTTCCCCAAGCTCAAGGATCCCTGGACAGGGA
GACCTCTCCTGGAGAGGACAGTCTTGGTGGCCAACACCAGCAACATGCCA
GTAGCTGCCAGAGAGGCGAGTATCTACGTGGGAGTGACCCTAGCTGAGTA
TTTCAGGGATCAGGGATACGACGTGTTAGCAGTGGCAGACTCCACGTCAA
GGTGGGCTGAGGCTCTGAGGGATCTGGGAGGAAGGATGGAGGAGATGCCA
GCTGAGGAGGGTTTCCCCAGTTACCTCTCCTCTAGAATCGCAGAATACTA
TGAGAGGGCGGGCAGGGTGAGGACTTTGGGCAACCCAGAGAGGTACGGCT
CTGTGACACTAGCCTCCGCAGTCTCACCTCCAGGAGGAGACTTCACTGAG
CCAGTGACCAGCACTACCCTAAGGTTCGTGAGGGTCTTCTGGCCCCTCGA
TGTGTCGCTGGCCCAGGCCAGGCACTACCCTGCCATAAACTGGCTACAGG
GTTTCTCATCGTACGTGGACCTGGTAGCTGACTGGTGGACTAGGAACGTA
GACCCTGATTGGAAGAGCATAAGGGACTTTATGGTCAGGACTCTCATAAG
GGAGGACGAACTCAGGCAGATAGTCAGGCTTGTAGGTCCTGAATCTCTGG
CTGAGAAGGACAAGCTGGCCCTCGAGACGGCTAGGTTGATAAAGGAGGCC
TTCCTTAAGCAGAACGCATACGACGATGTTGACGCGTTCTCCTCCCCACA
AAAACAGATGAGGATCATGAAACTCATCTACCACTTCTATCAATACGGCT
ACTCCGCAGTTGAGAAGGGAGTACTCGTCAAGAGGATAACCGAGAAAGTC
ACAGTGGTACCAGACATAATAAGATCAAAGGCAACGATCAAGAATAACGA
ATTGGAGAAGTATGACGAGCTGGAGAGCAAATTAAAGGCACAGTTTGACG
AATTAATGAAGGAGGTAGGTGCATGA
</t>
  </si>
  <si>
    <t>Archaeal/vacuolar-type H+-ATPase subunit E</t>
  </si>
  <si>
    <t>MetMK1DRAFT_00032300</t>
  </si>
  <si>
    <t>MVSMDELLGQVLDREFNYIREEMSKALEESLRLIEQRYDEVLRTYSSKIQ
DLVTKAKEEVEGEKAKLDIENKRAVLGEKNYWISKVYDQVLRQISKVKES
ASYQQGIAAVLKREVKEGAIVYCAPDEADKISKILRGLKVKAEIREDQRM
IGGVRIEYKDVGLVRDYSLDLVLGQVFESLKPKIAEILFGEI</t>
  </si>
  <si>
    <t xml:space="preserve">ATGGTTTCCATGGATGAGCTTCTGGGTCAGGTTCTGGACAGGGAGTTCAA
CTACATAAGGGAGGAAATGAGCAAGGCATTGGAGGAGAGCCTCAGGTTGA
TCGAGCAGAGATACGACGAGGTACTAAGGACTTACAGTAGTAAGATTCAA
GACCTAGTAACTAAGGCCAAGGAAGAGGTAGAAGGAGAGAAGGCAAAATT
GGACATAGAGAACAAAAGGGCAGTCCTCGGTGAGAAGAACTATTGGATTA
GCAAGGTATATGATCAGGTTCTGAGGCAGATCTCTAAGGTGAAGGAGTCT
GCTTCCTATCAGCAGGGTATAGCGGCAGTACTCAAGAGGGAAGTGAAGGA
GGGGGCGATAGTTTACTGCGCTCCTGACGAAGCGGACAAGATCTCTAAGA
TATTGAGGGGCCTCAAGGTTAAAGCTGAGATAAGGGAGGATCAGAGGATG
ATTGGAGGAGTTAGAATAGAGTACAAGGATGTAGGTCTAGTCAGGGACTA
CTCCCTCGATCTCGTCTTGGGTCAAGTTTTTGAGTCACTGAAGCCAAAGA
TAGCCGAGATTCTATTCGGTGAGATCTGA
</t>
  </si>
  <si>
    <t>MetMK1DRAFT_00032310</t>
  </si>
  <si>
    <t>MGKILLLGDRYTVSLFKLMGTEGKSLEDPYQLEKELEAVRRREDIDLVLI
TRDLYEPVREKVDVLMANQGKPLITVIPSPFSESKPIDVKKMVLKALGFG</t>
  </si>
  <si>
    <t>ATGGGAAAAATACTTTTGCTGGGTGATAGGTACACAGTTTCTCTTTTCAA
ATTGATGGGGACGGAAGGAAAGAGCTTGGAGGATCCTTACCAACTAGAAA
AGGAGTTGGAGGCTGTCAGGAGGAGGGAGGACATAGACCTGGTTCTAATA
ACCAGGGACCTCTACGAGCCAGTCAGGGAGAAGGTAGACGTTCTCATGGC
CAACCAGGGAAAACCCCTCATTACGGTCATCCCATCACCCTTCTCCGAGT
CGAAGCCTATCGATGTCAAGAAGATGGTTTTAAAGGCTTTGGGTTTCGGG
TGA</t>
  </si>
  <si>
    <t>MetMK1DRAFT_00032320</t>
  </si>
  <si>
    <t>LIFPENMVKVEVISSAQDKDEVVKELLKFGEMEPVEPSHPISDDRVEEAR
RELTAVQEHASKIRLIMEIAGVVIEPRGKMRVDSNWTEVAKKVSEQAMGN
ENRYKELLEEIGKLKGEIDLFNLQLRDIEPFSDVAVELSRLYSLDTLDAG
LTILNEEQLRKIKERGNLVVVHREVRKGTYATLLVSGTKGTIDDVLRSVG
AKKFETPDGRSPHELYSYLQGRIEELKKVLEETRGELARKIRESESEFSE
LYGKLLTVRDALAILSKGRLSEHFFQVEGYVPEKSLNRLKSSLNRLAYVV
GVTPRRFGEREEPPTYVKLPRSIKPIESVVEIYGTPSYWEISPLVFLIVT
FPLLFGLMFPDVGNALVLLIFAYFFYKYGKKKGSSNIKNLSLILGYSSVV
SMVTGFLARDFFGPLPVGGLKEMGIANVSGPLDSVWPVPVSVTQALSPLL
PFGQYSTSTSIENTIILSVFLGAIALFVSTVLGVINAVKKRDPEFLVFEK
LPLLVLYTVPMIIFGYGMVDPKDYFGKVGELLNFLLVNLLNSFHPDLNSS
TAILAYVLLLWVELGLIYNWIAKAIVLKRHDSLSTGSALAMGFIEGGFEA
AILLLSNTISFIRILVFALAHYYLLYAFSYMAYLAVGRPDLLALALNPAS
IVILIIGNLLAIGLEGLVVFIQDMRLHFYEMFSKFYEGRGKKFEPLMASV
ELT</t>
  </si>
  <si>
    <t>TTGATCTTCCCTGAAAACATGGTAAAGGTTGAGGTCATAAGCTCCGCCCA
AGATAAGGATGAGGTAGTCAAAGAGCTACTCAAGTTTGGAGAGATGGAGC
CTGTGGAGCCATCGCATCCCATCTCTGATGACAGGGTTGAGGAGGCAAGG
AGAGAACTGACGGCAGTCCAAGAACACGCGAGTAAGATAAGGCTGATCAT
GGAGATAGCTGGCGTAGTCATAGAGCCCAGGGGAAAAATGAGAGTGGACT
CTAACTGGACAGAGGTCGCAAAGAAGGTAAGCGAGCAAGCTATGGGAAAC
GAGAATAGGTATAAGGAACTACTGGAGGAGATTGGTAAGCTCAAGGGTGA
AATAGATCTCTTTAACCTTCAACTGAGAGATATTGAGCCGTTCAGCGATG
TGGCTGTTGAGCTCAGCAGGTTGTATTCACTTGACACCTTAGACGCGGGA
CTGACAATACTTAACGAGGAGCAATTACGTAAGATCAAGGAAAGGGGGAA
CCTGGTCGTTGTACACAGGGAGGTGAGGAAGGGAACTTACGCCACGTTAC
TCGTCTCAGGGACTAAGGGAACAATTGATGATGTCCTCAGATCAGTTGGG
GCCAAGAAGTTCGAGACACCGGACGGCCGATCCCCGCACGAATTATATTC
TTACCTACAGGGGAGAATCGAGGAACTGAAGAAGGTTCTTGAAGAGACGA
GGGGGGAGTTGGCCAGGAAAATAAGGGAGAGCGAGTCAGAGTTCAGCGAA
CTCTACGGGAAACTTCTCACCGTCAGGGACGCATTGGCAATACTCTCCAA
GGGGAGGTTATCGGAGCACTTCTTCCAGGTTGAGGGATACGTTCCTGAGA
AGTCTCTGAATAGGTTGAAGTCCTCACTGAACAGGTTGGCTTACGTAGTA
GGGGTAACACCCAGGAGGTTTGGAGAAAGGGAGGAACCTCCCACCTACGT
GAAGCTACCTAGGAGCATAAAGCCTATAGAATCAGTAGTTGAGATATACG
GAACACCGTCCTATTGGGAGATCTCGCCACTGGTTTTCCTGATAGTTACT
TTCCCTCTCCTCTTTGGGCTCATGTTCCCTGACGTAGGTAATGCCCTGGT
ACTCCTAATCTTTGCATACTTCTTTTACAAATATGGCAAGAAGAAGGGTA
GCTCTAACATCAAGAACCTATCGCTGATCCTGGGCTACTCCTCTGTAGTG
TCCATGGTAACTGGCTTCTTAGCTAGGGACTTTTTCGGCCCTCTCCCGGT
GGGAGGTCTGAAGGAGATGGGGATAGCTAACGTGTCCGGACCTCTGGACA
GCGTGTGGCCAGTTCCAGTATCCGTAACCCAGGCCCTTTCTCCACTACTC
CCCTTCGGCCAGTACAGCACAAGTACCTCCATCGAAAACACCATAATACT
CTCGGTCTTCCTGGGGGCCATTGCCCTGTTCGTGAGTACAGTGTTGGGAG
TCATCAATGCCGTGAAGAAGAGGGATCCAGAGTTCTTGGTTTTTGAGAAG
TTACCTCTCCTGGTCCTCTACACAGTCCCCATGATCATTTTCGGTTATGG
TATGGTAGATCCTAAGGATTACTTCGGGAAGGTCGGTGAACTATTGAATT
TCCTGTTAGTTAACCTGCTGAACTCCTTCCACCCAGACCTCAATTCTTCA
ACCGCCATACTAGCCTACGTCCTCCTCCTCTGGGTAGAGCTCGGTCTCAT
TTACAATTGGATAGCCAAGGCAATAGTGCTCAAGAGACACGACAGCCTAT
CCACCGGTAGCGCCTTAGCCATGGGTTTCATAGAAGGAGGATTTGAGGCG
GCAATTCTGCTTCTCTCCAACACTATATCCTTCATAAGAATTTTAGTGTT
CGCTCTCGCCCACTACTACCTACTATATGCCTTCTCCTATATGGCGTACT
TAGCCGTAGGTAGACCAGACCTCCTGGCCCTAGCCCTAAATCCAGCGTCC
ATTGTGATCCTGATAATAGGTAACCTACTGGCCATCGGCCTAGAAGGACT
AGTGGTCTTCATACAGGACATGAGGCTACACTTCTATGAAATGTTCAGCA
AATTCTACGAAGGTAGGGGAAAGAAGTTCGAACCACTCATGGCATCTGTG
GAGTTAACCTGA</t>
  </si>
  <si>
    <t>HDR_complex</t>
  </si>
  <si>
    <t>O-Succinyl-L-homoserine</t>
  </si>
  <si>
    <t>Sulfite</t>
  </si>
  <si>
    <t>Thiosulfate</t>
  </si>
  <si>
    <t>dGDP</t>
  </si>
  <si>
    <t>dUDP</t>
  </si>
  <si>
    <t>H2O2_excrete</t>
  </si>
  <si>
    <t>H2O2 = H2O2_ext</t>
  </si>
  <si>
    <t>kg_biomass = kg_biomass_EXT</t>
  </si>
  <si>
    <t>biomass_out</t>
  </si>
  <si>
    <t>1 ATP + 1 H2O = 1 ADP + 1 Maintenance_energy + 1 Phosphate + 1 Proton</t>
  </si>
  <si>
    <t>Maintenance</t>
  </si>
  <si>
    <t>1 Maintenance_energy = 1 Maintenance_leak</t>
  </si>
  <si>
    <t>proton_equilibrium</t>
  </si>
  <si>
    <t>1 DHAP + 1 NADH + 1 Proton = 1 NAD + 1 sn-glycerol-1-P</t>
  </si>
  <si>
    <r>
      <t>SO</t>
    </r>
    <r>
      <rPr>
        <vertAlign val="subscript"/>
        <sz val="11"/>
        <color theme="1"/>
        <rFont val="Calibri"/>
        <family val="2"/>
        <scheme val="minor"/>
      </rPr>
      <t>3</t>
    </r>
    <r>
      <rPr>
        <vertAlign val="superscript"/>
        <sz val="11"/>
        <color theme="1"/>
        <rFont val="Calibri"/>
        <family val="2"/>
        <scheme val="minor"/>
      </rPr>
      <t>-2</t>
    </r>
  </si>
  <si>
    <t xml:space="preserve">[O-]S([O-])=O </t>
  </si>
  <si>
    <r>
      <t>C</t>
    </r>
    <r>
      <rPr>
        <vertAlign val="subscript"/>
        <sz val="11"/>
        <color theme="1"/>
        <rFont val="Calibri"/>
        <family val="2"/>
        <scheme val="minor"/>
      </rPr>
      <t>10</t>
    </r>
    <r>
      <rPr>
        <sz val="11"/>
        <color theme="1"/>
        <rFont val="Calibri"/>
        <family val="2"/>
        <scheme val="minor"/>
      </rPr>
      <t>H</t>
    </r>
    <r>
      <rPr>
        <vertAlign val="subscript"/>
        <sz val="11"/>
        <color theme="1"/>
        <rFont val="Calibri"/>
        <family val="2"/>
        <scheme val="minor"/>
      </rPr>
      <t>12</t>
    </r>
    <r>
      <rPr>
        <sz val="11"/>
        <color theme="1"/>
        <rFont val="Calibri"/>
        <family val="2"/>
        <scheme val="minor"/>
      </rPr>
      <t>N</t>
    </r>
    <r>
      <rPr>
        <vertAlign val="subscript"/>
        <sz val="11"/>
        <color theme="1"/>
        <rFont val="Calibri"/>
        <family val="2"/>
        <scheme val="minor"/>
      </rPr>
      <t>5</t>
    </r>
    <r>
      <rPr>
        <sz val="11"/>
        <color theme="1"/>
        <rFont val="Calibri"/>
        <family val="2"/>
        <scheme val="minor"/>
      </rPr>
      <t>O</t>
    </r>
    <r>
      <rPr>
        <vertAlign val="subscript"/>
        <sz val="11"/>
        <color theme="1"/>
        <rFont val="Calibri"/>
        <family val="2"/>
        <scheme val="minor"/>
      </rPr>
      <t>10</t>
    </r>
    <r>
      <rPr>
        <sz val="11"/>
        <color theme="1"/>
        <rFont val="Calibri"/>
        <family val="2"/>
        <scheme val="minor"/>
      </rPr>
      <t>P</t>
    </r>
    <r>
      <rPr>
        <vertAlign val="subscript"/>
        <sz val="11"/>
        <color theme="1"/>
        <rFont val="Calibri"/>
        <family val="2"/>
        <scheme val="minor"/>
      </rPr>
      <t>2</t>
    </r>
  </si>
  <si>
    <t>C(OP(=O)([O-])OP(=O)([O-])[O-])C1(OC(CC(O)1)N3(C=NC2(C(=O)NC(N)=NC=23)))</t>
  </si>
  <si>
    <r>
      <t>C</t>
    </r>
    <r>
      <rPr>
        <vertAlign val="subscript"/>
        <sz val="11"/>
        <color theme="1"/>
        <rFont val="Calibri"/>
        <family val="2"/>
        <scheme val="minor"/>
      </rPr>
      <t>9</t>
    </r>
    <r>
      <rPr>
        <sz val="11"/>
        <color theme="1"/>
        <rFont val="Calibri"/>
        <family val="2"/>
        <scheme val="minor"/>
      </rPr>
      <t>H</t>
    </r>
    <r>
      <rPr>
        <vertAlign val="subscript"/>
        <sz val="11"/>
        <color theme="1"/>
        <rFont val="Calibri"/>
        <family val="2"/>
        <scheme val="minor"/>
      </rPr>
      <t>11</t>
    </r>
    <r>
      <rPr>
        <sz val="11"/>
        <color theme="1"/>
        <rFont val="Calibri"/>
        <family val="2"/>
        <scheme val="minor"/>
      </rPr>
      <t>N</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11</t>
    </r>
    <r>
      <rPr>
        <sz val="11"/>
        <color theme="1"/>
        <rFont val="Calibri"/>
        <family val="2"/>
        <scheme val="minor"/>
      </rPr>
      <t>P</t>
    </r>
    <r>
      <rPr>
        <vertAlign val="subscript"/>
        <sz val="11"/>
        <color theme="1"/>
        <rFont val="Calibri"/>
        <family val="2"/>
        <scheme val="minor"/>
      </rPr>
      <t>2</t>
    </r>
  </si>
  <si>
    <t xml:space="preserve">C(OP(=O)([O-])OP(=O)([O-])[O-])C1(OC(CC(O)1)N2(C=CC(=O)NC(=O)2)) </t>
  </si>
  <si>
    <t xml:space="preserve">NH3_transport                      </t>
  </si>
  <si>
    <t xml:space="preserve">1 NH3_ext = 1 NH3 </t>
  </si>
  <si>
    <t xml:space="preserve">O2_diffusion                       </t>
  </si>
  <si>
    <t xml:space="preserve">1 O2_out = 1 O2 </t>
  </si>
  <si>
    <r>
      <t>C</t>
    </r>
    <r>
      <rPr>
        <vertAlign val="subscript"/>
        <sz val="11"/>
        <color theme="1"/>
        <rFont val="Calibri"/>
        <family val="2"/>
        <scheme val="minor"/>
      </rPr>
      <t>8</t>
    </r>
    <r>
      <rPr>
        <sz val="11"/>
        <color theme="1"/>
        <rFont val="Calibri"/>
        <family val="2"/>
        <scheme val="minor"/>
      </rPr>
      <t>H</t>
    </r>
    <r>
      <rPr>
        <vertAlign val="subscript"/>
        <sz val="11"/>
        <color theme="1"/>
        <rFont val="Calibri"/>
        <family val="2"/>
        <scheme val="minor"/>
      </rPr>
      <t>12</t>
    </r>
    <r>
      <rPr>
        <sz val="11"/>
        <color theme="1"/>
        <rFont val="Calibri"/>
        <family val="2"/>
        <scheme val="minor"/>
      </rPr>
      <t>NO</t>
    </r>
    <r>
      <rPr>
        <vertAlign val="subscript"/>
        <sz val="11"/>
        <color theme="1"/>
        <rFont val="Calibri"/>
        <family val="2"/>
        <scheme val="minor"/>
      </rPr>
      <t>6</t>
    </r>
  </si>
  <si>
    <t>C(CC(=O)OCCC(C([O-])=O)[N+])C([O-])=O</t>
  </si>
  <si>
    <t>C20-20</t>
  </si>
  <si>
    <t>Cu_MCO_ox</t>
  </si>
  <si>
    <t>Cu_MCO_red</t>
  </si>
  <si>
    <t>Fe_II</t>
  </si>
  <si>
    <t>Fe_III</t>
  </si>
  <si>
    <t>Ppi</t>
  </si>
  <si>
    <t>Sulfate</t>
  </si>
  <si>
    <t>Sulfur</t>
  </si>
  <si>
    <t>caldarchaeol</t>
  </si>
  <si>
    <t>farnesyl-diphosphate</t>
  </si>
  <si>
    <t>geranyl-diphosphate</t>
  </si>
  <si>
    <t>geranyl-geranyl-diphosphate</t>
  </si>
  <si>
    <t>ubiquinol</t>
  </si>
  <si>
    <t>ubiquinone</t>
  </si>
  <si>
    <r>
      <t>SO</t>
    </r>
    <r>
      <rPr>
        <vertAlign val="subscript"/>
        <sz val="11"/>
        <color theme="1"/>
        <rFont val="Calibri"/>
        <family val="2"/>
        <scheme val="minor"/>
      </rPr>
      <t>4</t>
    </r>
    <r>
      <rPr>
        <vertAlign val="superscript"/>
        <sz val="11"/>
        <color theme="1"/>
        <rFont val="Calibri"/>
        <family val="2"/>
        <scheme val="minor"/>
      </rPr>
      <t>-2</t>
    </r>
  </si>
  <si>
    <t xml:space="preserve">O=S(=O)([O-])[O-] </t>
  </si>
  <si>
    <r>
      <t>S</t>
    </r>
    <r>
      <rPr>
        <vertAlign val="superscript"/>
        <sz val="11"/>
        <color theme="1"/>
        <rFont val="Calibri"/>
        <family val="2"/>
        <scheme val="minor"/>
      </rPr>
      <t>0</t>
    </r>
  </si>
  <si>
    <t>QH2</t>
  </si>
  <si>
    <t xml:space="preserve">phosphate_uptake                   </t>
  </si>
  <si>
    <t xml:space="preserve">1 ATP + 1 H2O + 1 Phosphate_out = 1 ADP + 2 Phosphate + 1 Proton </t>
  </si>
  <si>
    <r>
      <t>C</t>
    </r>
    <r>
      <rPr>
        <vertAlign val="subscript"/>
        <sz val="12"/>
        <color theme="1"/>
        <rFont val="Calibri"/>
        <family val="2"/>
        <scheme val="minor"/>
      </rPr>
      <t>10</t>
    </r>
    <r>
      <rPr>
        <sz val="11"/>
        <color theme="1"/>
        <rFont val="Calibri"/>
        <family val="2"/>
        <scheme val="minor"/>
      </rPr>
      <t>H</t>
    </r>
    <r>
      <rPr>
        <vertAlign val="subscript"/>
        <sz val="12"/>
        <color theme="1"/>
        <rFont val="Calibri"/>
        <family val="2"/>
        <scheme val="minor"/>
      </rPr>
      <t>17</t>
    </r>
    <r>
      <rPr>
        <sz val="11"/>
        <color theme="1"/>
        <rFont val="Calibri"/>
        <family val="2"/>
        <scheme val="minor"/>
      </rPr>
      <t>O</t>
    </r>
    <r>
      <rPr>
        <vertAlign val="subscript"/>
        <sz val="12"/>
        <color theme="1"/>
        <rFont val="Calibri"/>
        <family val="2"/>
        <scheme val="minor"/>
      </rPr>
      <t>7</t>
    </r>
    <r>
      <rPr>
        <sz val="11"/>
        <color theme="1"/>
        <rFont val="Calibri"/>
        <family val="2"/>
        <scheme val="minor"/>
      </rPr>
      <t>P</t>
    </r>
    <r>
      <rPr>
        <vertAlign val="subscript"/>
        <sz val="12"/>
        <color theme="1"/>
        <rFont val="Calibri"/>
        <family val="2"/>
        <scheme val="minor"/>
      </rPr>
      <t>2</t>
    </r>
  </si>
  <si>
    <t>C(C=C(C)CCC=C(C)C)OP([O-])(OP(=O)([O-])[O-])=O</t>
  </si>
  <si>
    <r>
      <t>C</t>
    </r>
    <r>
      <rPr>
        <vertAlign val="subscript"/>
        <sz val="12"/>
        <color theme="1"/>
        <rFont val="Calibri"/>
        <family val="2"/>
        <scheme val="minor"/>
      </rPr>
      <t>20</t>
    </r>
    <r>
      <rPr>
        <sz val="11"/>
        <color theme="1"/>
        <rFont val="Calibri"/>
        <family val="2"/>
        <scheme val="minor"/>
      </rPr>
      <t>H</t>
    </r>
    <r>
      <rPr>
        <vertAlign val="subscript"/>
        <sz val="12"/>
        <color theme="1"/>
        <rFont val="Calibri"/>
        <family val="2"/>
        <scheme val="minor"/>
      </rPr>
      <t>33</t>
    </r>
    <r>
      <rPr>
        <sz val="11"/>
        <color theme="1"/>
        <rFont val="Calibri"/>
        <family val="2"/>
        <scheme val="minor"/>
      </rPr>
      <t>O</t>
    </r>
    <r>
      <rPr>
        <vertAlign val="subscript"/>
        <sz val="12"/>
        <color theme="1"/>
        <rFont val="Calibri"/>
        <family val="2"/>
        <scheme val="minor"/>
      </rPr>
      <t>7</t>
    </r>
    <r>
      <rPr>
        <sz val="11"/>
        <color theme="1"/>
        <rFont val="Calibri"/>
        <family val="2"/>
        <scheme val="minor"/>
      </rPr>
      <t>P</t>
    </r>
    <r>
      <rPr>
        <vertAlign val="subscript"/>
        <sz val="12"/>
        <color theme="1"/>
        <rFont val="Calibri"/>
        <family val="2"/>
        <scheme val="minor"/>
      </rPr>
      <t>2</t>
    </r>
  </si>
  <si>
    <t>CC(=CCCC(C)=CCCC(C)=CCCC(C)=CCOP(=O)([O-])OP(=O)([O-])[O-])C</t>
  </si>
  <si>
    <r>
      <t>C</t>
    </r>
    <r>
      <rPr>
        <vertAlign val="subscript"/>
        <sz val="12"/>
        <color theme="1"/>
        <rFont val="Calibri"/>
        <family val="2"/>
        <scheme val="minor"/>
      </rPr>
      <t>15</t>
    </r>
    <r>
      <rPr>
        <sz val="11"/>
        <color theme="1"/>
        <rFont val="Calibri"/>
        <family val="2"/>
        <scheme val="minor"/>
      </rPr>
      <t>H</t>
    </r>
    <r>
      <rPr>
        <vertAlign val="subscript"/>
        <sz val="12"/>
        <color theme="1"/>
        <rFont val="Calibri"/>
        <family val="2"/>
        <scheme val="minor"/>
      </rPr>
      <t>25</t>
    </r>
    <r>
      <rPr>
        <sz val="11"/>
        <color theme="1"/>
        <rFont val="Calibri"/>
        <family val="2"/>
        <scheme val="minor"/>
      </rPr>
      <t>O</t>
    </r>
    <r>
      <rPr>
        <vertAlign val="subscript"/>
        <sz val="12"/>
        <color theme="1"/>
        <rFont val="Calibri"/>
        <family val="2"/>
        <scheme val="minor"/>
      </rPr>
      <t>7</t>
    </r>
    <r>
      <rPr>
        <sz val="11"/>
        <color theme="1"/>
        <rFont val="Calibri"/>
        <family val="2"/>
        <scheme val="minor"/>
      </rPr>
      <t>P</t>
    </r>
    <r>
      <rPr>
        <vertAlign val="subscript"/>
        <sz val="12"/>
        <color theme="1"/>
        <rFont val="Calibri"/>
        <family val="2"/>
        <scheme val="minor"/>
      </rPr>
      <t>2</t>
    </r>
  </si>
  <si>
    <t>CC(=CCCC(=CCCC(=CCOP(OP([O-])(=O)[O-])(=O)[O-])C)C)C</t>
  </si>
  <si>
    <r>
      <t>Fe</t>
    </r>
    <r>
      <rPr>
        <vertAlign val="superscript"/>
        <sz val="11"/>
        <color theme="1"/>
        <rFont val="Calibri"/>
        <family val="2"/>
        <scheme val="minor"/>
      </rPr>
      <t>+2</t>
    </r>
  </si>
  <si>
    <t>[Fe++]</t>
  </si>
  <si>
    <r>
      <t>Fe</t>
    </r>
    <r>
      <rPr>
        <vertAlign val="superscript"/>
        <sz val="11"/>
        <color theme="1"/>
        <rFont val="Calibri"/>
        <family val="2"/>
        <scheme val="minor"/>
      </rPr>
      <t>+3</t>
    </r>
  </si>
  <si>
    <t>[Fe+++]</t>
  </si>
  <si>
    <r>
      <t>C</t>
    </r>
    <r>
      <rPr>
        <vertAlign val="subscript"/>
        <sz val="11"/>
        <color theme="1"/>
        <rFont val="Calibri"/>
        <family val="2"/>
        <scheme val="minor"/>
      </rPr>
      <t>43</t>
    </r>
    <r>
      <rPr>
        <sz val="11"/>
        <color theme="1"/>
        <rFont val="Calibri"/>
        <family val="2"/>
        <scheme val="minor"/>
      </rPr>
      <t>H</t>
    </r>
    <r>
      <rPr>
        <vertAlign val="subscript"/>
        <sz val="11"/>
        <color theme="1"/>
        <rFont val="Calibri"/>
        <family val="2"/>
        <scheme val="minor"/>
      </rPr>
      <t>71</t>
    </r>
    <r>
      <rPr>
        <sz val="11"/>
        <color theme="1"/>
        <rFont val="Calibri"/>
        <family val="2"/>
        <scheme val="minor"/>
      </rPr>
      <t>O</t>
    </r>
    <r>
      <rPr>
        <vertAlign val="subscript"/>
        <sz val="11"/>
        <color theme="1"/>
        <rFont val="Calibri"/>
        <family val="2"/>
        <scheme val="minor"/>
      </rPr>
      <t>6</t>
    </r>
    <r>
      <rPr>
        <sz val="11"/>
        <color theme="1"/>
        <rFont val="Calibri"/>
        <family val="2"/>
        <scheme val="minor"/>
      </rPr>
      <t>P</t>
    </r>
  </si>
  <si>
    <t xml:space="preserve"> CC(C)=CCCC(C)=CCCC(C)=CCCC(C)=CCOCC(COP(OP([O-])(=O)OCC2(OC(N1(C=CC(N)=NC(=O)1))C(O)C(O)2))([O-])=O)OCC=C(C)CCC=C(C)CCC=C(C)CCC=C(C)C </t>
  </si>
  <si>
    <t>Succinyl-CoA + 2 NADPH + Proton + ATP + NAD = 2 NADP + Acetoacetyl-CoA + NADH + AMP + PPi</t>
  </si>
  <si>
    <t xml:space="preserve">2 Acetyl-CoA = 1 Acetoacetyl-CoA + 1 CoA </t>
  </si>
  <si>
    <t xml:space="preserve">1 Acetoacetyl-CoA + 1 Acetyl-CoA + 1 H2O = 1 3-Hydroxy-3-methylglutaryl-CoA + 1 CoA + 1 Proton </t>
  </si>
  <si>
    <t xml:space="preserve">1 Prephenate + 1 Proton = 1 CO2 + 1 H2O + 1 Phenylpyruvate </t>
  </si>
  <si>
    <t xml:space="preserve">1 L-Glutamate + 1 Phenylpyruvate = 1 2-Oxoglutarate + 1 L-Phenylalanine </t>
  </si>
  <si>
    <t xml:space="preserve">1 ADP + 1 Phosphoenolpyruvate + 1 Proton = 1 ATP + 1 Pyruvate </t>
  </si>
  <si>
    <t xml:space="preserve">1 2-Phospho-D-glycerate = 1 H2O + 1 Phosphoenolpyruvate </t>
  </si>
  <si>
    <t xml:space="preserve">1 CO2 + 1 H2O + 1 Phosphoenolpyruvate = 1 Oxaloacetate + 1 Phosphate + 1 Proton </t>
  </si>
  <si>
    <t xml:space="preserve">1 D-Erythrose4-phosphate + 1 H2O + 1 Phosphoenolpyruvate = 1 DAHP + 1 Phosphate </t>
  </si>
  <si>
    <t xml:space="preserve">1 3-phosphoshikimate + 1 Phosphoenolpyruvate = 1 5-O--1-Carboxyvinyl-3-phosphoshikimate + 1 Phosphate </t>
  </si>
  <si>
    <t>Proton = proton_external</t>
  </si>
  <si>
    <t xml:space="preserve">4 Cu_MCO_red + 1 O2 + 5 Proton = 4 Cu_MCO_ox + 2 H2O + 1 proton_out </t>
  </si>
  <si>
    <t xml:space="preserve">1 ADP + 1 Phosphate + 4 proton_out = 1 ATP + 1 H2O + 3 Proton </t>
  </si>
  <si>
    <t xml:space="preserve">1 NAD + 1 Prephenate = 1 CO2 + 1 NADH + 1 p-hydroxyphenylpyruvate </t>
  </si>
  <si>
    <t xml:space="preserve">1 L-Glutamate + 1 p-hydroxyphenylpyruvate = 1 2-Oxoglutarate + 1 L-Tyrosine </t>
  </si>
  <si>
    <t>Acetyl-CoA + 2 HCO3 + 3 ATP + 3 NADPH + 1 Proton = Succinyl-CoA + 2 ADP + 2 Phosphate + 3 NADP + AMP + PPi + H2O</t>
  </si>
  <si>
    <t>sqr_complex</t>
  </si>
  <si>
    <t>tqo_complex</t>
  </si>
  <si>
    <t>H2S + ubiquinone = Sulfur + ubiquinol</t>
  </si>
  <si>
    <t>Rdh_TusA_SAT_complex</t>
  </si>
  <si>
    <t>tetrathionate</t>
  </si>
  <si>
    <t>H2S  =  H2S_ext</t>
  </si>
  <si>
    <t>Sulfur = Sulfur_ext</t>
  </si>
  <si>
    <t>Sulfite = Sulfite_ext</t>
  </si>
  <si>
    <t>Sulfate = Sulfate_ext</t>
  </si>
  <si>
    <t>tetrathionate = tetrathionate_ext</t>
  </si>
  <si>
    <t>H2S</t>
  </si>
  <si>
    <t>[SH2]</t>
  </si>
  <si>
    <t>H2S_ext</t>
  </si>
  <si>
    <t>Sulfur_ext</t>
  </si>
  <si>
    <t>Sulfite_ext</t>
  </si>
  <si>
    <t>Sulfate_ext</t>
  </si>
  <si>
    <t>Thiosulfate_ext</t>
  </si>
  <si>
    <t>O=S(=O)([O-])S</t>
  </si>
  <si>
    <t>tetrathionate_ext</t>
  </si>
  <si>
    <t>O=S(=O)([O-])SSS(=O)(=O)[O-]</t>
  </si>
  <si>
    <t xml:space="preserve">peptide_synthesis                  </t>
  </si>
  <si>
    <t xml:space="preserve">biomass_synthesis                  </t>
  </si>
  <si>
    <t>ADP + Phosphate + Oxaloacetate + 2 Proton = ATP + Pyruvate + H2CO3</t>
  </si>
  <si>
    <t>ATP + Oxaloacetate  = ADP + CO2 + Phosphoenolpyruvate</t>
  </si>
  <si>
    <t>ATP + CoA + Acetate = PPi + AMP + Acetyl-CoA</t>
  </si>
  <si>
    <t>H2O + ATP + Pyruvate = Phosphate + AMP + Phosphoenolpyruvate + 2 Proton</t>
  </si>
  <si>
    <t>Sulfite + PPi + AMP + ubiquinone + Proton = Sulfate + ATP + ubiquinol</t>
  </si>
  <si>
    <t>2 H2O + Acetyl-CoA  + NAD + 2 L-Glutamate + 2 ATP + NADPH = CoA + NADH + CO2 + 2 ADP + NADP + 2 Phosphate + 2-Oxoglutarate + L-Lysine + Proton</t>
  </si>
  <si>
    <r>
      <t>HO</t>
    </r>
    <r>
      <rPr>
        <vertAlign val="subscript"/>
        <sz val="11"/>
        <color theme="1"/>
        <rFont val="Calibri"/>
        <family val="2"/>
        <scheme val="minor"/>
      </rPr>
      <t>3</t>
    </r>
    <r>
      <rPr>
        <sz val="11"/>
        <color theme="1"/>
        <rFont val="Calibri"/>
        <family val="2"/>
        <scheme val="minor"/>
      </rPr>
      <t>S</t>
    </r>
    <r>
      <rPr>
        <vertAlign val="subscript"/>
        <sz val="11"/>
        <color theme="1"/>
        <rFont val="Calibri"/>
        <family val="2"/>
        <scheme val="minor"/>
      </rPr>
      <t>2</t>
    </r>
  </si>
  <si>
    <r>
      <t>O</t>
    </r>
    <r>
      <rPr>
        <vertAlign val="subscript"/>
        <sz val="11"/>
        <color theme="1"/>
        <rFont val="Calibri"/>
        <family val="2"/>
        <scheme val="minor"/>
      </rPr>
      <t>6</t>
    </r>
    <r>
      <rPr>
        <sz val="11"/>
        <color theme="1"/>
        <rFont val="Calibri"/>
        <family val="2"/>
        <scheme val="minor"/>
      </rPr>
      <t>S</t>
    </r>
    <r>
      <rPr>
        <vertAlign val="subscript"/>
        <sz val="11"/>
        <color theme="1"/>
        <rFont val="Calibri"/>
        <family val="2"/>
        <scheme val="minor"/>
      </rPr>
      <t>4</t>
    </r>
  </si>
  <si>
    <t>4 Thiosulfate +  2 ubiquinone = 2 tetrathionate + 2 ubiquinol</t>
  </si>
  <si>
    <t xml:space="preserve">inorganic_pyrophosphatase_assumed  </t>
  </si>
  <si>
    <t xml:space="preserve">1 H2O + 1 PPi = 2 Phosphate + 1 Proton </t>
  </si>
  <si>
    <t xml:space="preserve">CO2_diffusion                      </t>
  </si>
  <si>
    <t xml:space="preserve">1 CO2 = 1 CO2_out </t>
  </si>
  <si>
    <t>Fe_II_ext</t>
  </si>
  <si>
    <t>Fe_III_ext</t>
  </si>
  <si>
    <t>Fe_III = Fe_III_ext</t>
  </si>
  <si>
    <t xml:space="preserve">bicarbonate_equilibrium            </t>
  </si>
  <si>
    <t xml:space="preserve">1 HCO3 + 1 Proton = 1 CO2 + 1 H2O </t>
  </si>
  <si>
    <t>Fe_II_ext = Fe_II</t>
  </si>
  <si>
    <t xml:space="preserve">1 ubiquinone + 1 Succinate = 1 ubiquinol + 1 Fumarate </t>
  </si>
  <si>
    <t>1 Cu_MCO_red + .5 ubiquinone + 1 Proton = 1 Cu_MCO_ox + .5 ubiquinol</t>
  </si>
  <si>
    <t>1 ubiquinol + 1 NAD + 4 proton_out = 1 ubiquinone + 1 NADH + 5 Proton</t>
  </si>
  <si>
    <t xml:space="preserve">flavin_reductase                   </t>
  </si>
  <si>
    <t xml:space="preserve">1 FAD + 1 NADH + 1 Proton = 1 FADH2 + 1 NAD </t>
  </si>
  <si>
    <t xml:space="preserve">thioredoxin_reductase              </t>
  </si>
  <si>
    <t xml:space="preserve">1 NADP + 1 thioredoxin_red = 1 NADPH + 1 Proton + 1 thioredoxin_ox </t>
  </si>
  <si>
    <t xml:space="preserve">pyr_R00014                         </t>
  </si>
  <si>
    <t xml:space="preserve">1 Proton + 1 Pyruvate + 1 TPP = 1 2-Hydroxyethyl-ThPP + 1 CO2 </t>
  </si>
  <si>
    <t xml:space="preserve">b9_EC_1_5_1_15_assumed             </t>
  </si>
  <si>
    <t xml:space="preserve">1 methenyl-THF + 1 NADH = 1 5-10-Methylenetetrahydrofolate + 1 NAD </t>
  </si>
  <si>
    <t xml:space="preserve">b9_EC_3_5_4_9_assumed              </t>
  </si>
  <si>
    <t xml:space="preserve">1 H2O + 1 methenyl-THF = 1 10-Formyltetrahydrofolate + 1 Proton </t>
  </si>
  <si>
    <t xml:space="preserve">b9_glycine_cleavage_assumed        </t>
  </si>
  <si>
    <t xml:space="preserve">1 Glycine + 1 NAD + 1 tetrahydrofolate_B9 = 1 5-10-Methylenetetrahydrofolate + 1 CO2 + 1 NADH + 1 NH3 + 1 Proton </t>
  </si>
  <si>
    <t xml:space="preserve">b9_EC_3_5_1_10_assumed             </t>
  </si>
  <si>
    <t xml:space="preserve">1 10-Formyltetrahydrofolate + 1 H2O = 1 formate + 1 Proton + 1 tetrahydrofolate_B9 </t>
  </si>
  <si>
    <t xml:space="preserve">b9_EC__1_5_7_1_assumed             </t>
  </si>
  <si>
    <t>Thiosulfate = Thiosulfate_ext</t>
  </si>
  <si>
    <t>formaldehyde_ext</t>
  </si>
  <si>
    <t>formate</t>
  </si>
  <si>
    <t>CHO2</t>
  </si>
  <si>
    <t>formate_ext</t>
  </si>
  <si>
    <t xml:space="preserve">[CH]([O-])=O </t>
  </si>
  <si>
    <t>arg_pro_2_3_1_1_assumed</t>
  </si>
  <si>
    <t>L-Glutamate + Acetyl-CoA = N-Acetyl-L-glutamate + CoA + Proton</t>
  </si>
  <si>
    <t>arg_pro_2_7_2_8</t>
  </si>
  <si>
    <t>ATP + N-Acetyl-L-glutamate = ADP + N-Acetyl-L-glutamate5-phosphate</t>
  </si>
  <si>
    <t>arg_pro_1_2_1_38</t>
  </si>
  <si>
    <t>N-Acetyl-L-glutamate5-semialdehyde + Phosphate + NADP = N-Acetyl-L-glutamate5-phosphate + NADPH + Proton</t>
  </si>
  <si>
    <t>arg_pro_2_6_1_11</t>
  </si>
  <si>
    <t>N-Acetylornithine + 2-Oxoglutarate = N-Acetyl-L-glutamate5-semialdehyde + L-Glutamate</t>
  </si>
  <si>
    <t>arg_pro_3_5_1_14_assumed</t>
  </si>
  <si>
    <t>N-Acetylornithine + H2O = Acetate + Ornithine</t>
  </si>
  <si>
    <t>2.7.2.8</t>
  </si>
  <si>
    <t>1.2.1.38</t>
  </si>
  <si>
    <t>2.6.1.11</t>
  </si>
  <si>
    <t>acetylglutamate kinase</t>
  </si>
  <si>
    <t>MetMK1DRAFT_00019890</t>
  </si>
  <si>
    <t>MIVVKVGGRVIKNALDNIIESLVNYGGKAILVHGGGDIVTDLSKRMGIEP
VFVTSPEGIRSRYTGREELDVYVMGMNLVNKNIVTRLVSKGKSAIGISGM
DGPTVMATRKKRIMIIDERGKKRIIDGGYTGKINSVNSEYLMRLNEIFQL
IVIAPIAVDMEEGVALNVDGDQMAFNVAKAVRAEALLLLTDVEGVLVDSK
VVGRLGPDEAANLSAKIGPGMNRKLLMASESVRAGVSKVIIASGLVPNAI
NSALEGRGTVIS</t>
  </si>
  <si>
    <t>ATGATCGTCGTTAAGGTTGGAGGAAGAGTCATCAAAAACGCTTTGGATAA
CATCATTGAGAGTCTAGTGAATTACGGAGGTAAGGCCATACTGGTTCACG
GAGGTGGAGACATAGTAACGGATCTTAGTAAAAGAATGGGGATCGAGCCA
GTCTTCGTGACGTCACCGGAAGGAATAAGGAGTAGATATACTGGAAGAGA
GGAACTGGACGTTTACGTCATGGGGATGAATTTAGTAAATAAAAACATTG
TCACACGATTGGTATCAAAGGGTAAATCGGCTATAGGCATCTCCGGGATG
GATGGACCGACTGTGATGGCTACCAGGAAGAAGAGGATAATGATAATAGA
CGAGAGGGGGAAGAAGAGGATAATTGACGGAGGATACACCGGGAAGATAA
ATTCAGTCAACAGTGAATATTTAATGAGACTAAACGAAATCTTTCAGCTG
ATAGTTATAGCCCCTATAGCAGTGGATATGGAAGAGGGAGTAGCCCTAAA
CGTTGATGGGGATCAGATGGCCTTCAACGTGGCAAAGGCAGTCAGGGCAG
AAGCTCTATTGCTCCTCACAGACGTCGAGGGAGTTTTAGTAGACAGCAAG
GTGGTAGGGAGGTTAGGTCCAGATGAGGCAGCTAACCTCTCTGCTAAAAT
TGGACCTGGAATGAACAGGAAGCTCCTCATGGCCAGCGAGAGCGTGAGAG
CTGGCGTAAGCAAAGTAATAATTGCTTCAGGGTTGGTGCCTAATGCCATT
AACTCGGCCTTAGAAGGAAGGGGGACGGTGATATCATGA</t>
  </si>
  <si>
    <t>N-acetyl-gamma-glutamyl-phosphate reductase, common form</t>
  </si>
  <si>
    <t>MetMK1DRAFT_00019880</t>
  </si>
  <si>
    <t>MIRAAVVGGSGYTGGELLRILVVHPQVEITTVTSREYAGKPVSLVHPNLK
GFLNMNFSQFSLDKIGDKADVVFLGLPHGVSLNYVPKLLEMGLQVVDLSA
DFRLKNPELYKFWYGIEHPYPDLLDKAVYGLPELHEEELKGAKLIASPGC
NATATILALAPVVHWNMASNPRFVSDVKVSSSEGGAKPSEGSHHPERQNA
IRPYEAEGHRHAAEAEQELSRLGKREVKVSIVPHAISSVRGALASSHAWL
DQTLDDLDIWKKIAEFYKGKRFIRIIRGGIHPYPDPKYVVGSNFADVGFA
NEKRVLRLTMFSAIDNLMKGAAGQAVQSFNISRGFKEDEGLRTPPLRPA</t>
  </si>
  <si>
    <t>ATGATACGAGCTGCTGTCGTGGGTGGTTCGGGTTATACTGGAGGAGAGTT
ACTCAGGATACTCGTTGTGCATCCCCAGGTTGAGATAACTACAGTGACTT
CAAGGGAATATGCTGGTAAGCCAGTATCACTAGTTCATCCGAACCTTAAA
GGCTTCCTGAACATGAACTTCTCTCAGTTTTCCCTGGATAAGATAGGCGA
CAAGGCTGATGTGGTATTTCTAGGACTTCCACACGGAGTCTCCCTAAACT
ACGTTCCGAAATTACTTGAGATGGGCTTACAGGTCGTGGACTTAAGTGCC
GACTTCAGACTCAAGAATCCGGAACTTTACAAGTTTTGGTACGGCATAGA
GCACCCTTATCCAGATCTCCTCGACAAGGCCGTTTACGGTTTACCGGAGC
TTCATGAGGAGGAGTTGAAGGGAGCGAAACTAATAGCGTCTCCAGGTTGT
AATGCCACTGCAACTATTCTAGCGTTGGCTCCAGTAGTTCACTGGAACAT
GGCCTCTAATCCGAGGTTCGTTAGTGACGTTAAGGTGTCCAGCAGTGAAG
GTGGAGCTAAACCCTCCGAAGGGAGCCATCACCCAGAGAGACAAAATGCC
ATCAGACCTTACGAGGCTGAGGGTCACAGACACGCAGCAGAGGCCGAACA
AGAACTATCGAGACTTGGGAAGAGAGAGGTGAAAGTAAGCATAGTGCCCC
ACGCCATAAGTAGTGTAAGGGGTGCTCTCGCCTCATCTCACGCCTGGCTT
GACCAGACGTTGGATGATCTGGACATATGGAAGAAGATAGCGGAATTCTA
CAAGGGGAAGAGATTCATCAGGATCATTAGAGGGGGAATACATCCATATC
CGGATCCAAAGTATGTTGTCGGGAGCAACTTCGCAGACGTAGGATTCGCA
AATGAGAAGAGAGTCCTCAGGTTGACAATGTTCTCGGCAATTGACAATCT
TATGAAGGGCGCTGCAGGTCAAGCAGTACAGAGCTTCAACATCTCCAGGG
GCTTTAAGGAAGATGAAGGTCTTAGAACTCCTCCCCTGAGGCCTGCCTAA</t>
  </si>
  <si>
    <t>acetylornithine and succinylornithine aminotransferases</t>
  </si>
  <si>
    <t>MetMK1DRAFT_00019930</t>
  </si>
  <si>
    <t>MKLITFYGSRGLRIVKGENQYVWDDKGKKYLDLHSGHGVAFLGHRNKRVV
EYIKSQMDEIMTLTTAFDNPIREEMLRELDDVKPDGMDNVFLLNGGTEAV
EMAMKVARKTTGRKKFIAFRNSFHGRTMGSLSVTWNKKYRDPFEPLVGPV
DFLEFNKIEDLKKIDNETAAVIFEPVQGEGGVIPATNDFAKALREETQKK
GVLLISDEVQAGFGRTGKVWAYQHFNITPDILTAGKAIGGGFPVSAVFLP
DDIANRLGEGDHGTTYGGNPLAAAAVTAATRVLKEERVPEQAKVKGELFM
RMLRDALADFKSLREIRGLGLMIGVDLRLNPGLAIKVLQEQGVLALKAGI
TVIRFLAPFMITNQDMELAVNAVRKGVSETESKGGT</t>
  </si>
  <si>
    <t>ATGAAGCTAATTACGTTCTACGGAAGTAGAGGATTGAGGATAGTCAAAGG
CGAGAACCAATACGTGTGGGACGATAAGGGAAAAAAATACCTCGACCTTC
ACTCTGGTCACGGTGTGGCGTTCCTAGGGCACAGGAACAAGAGGGTCGTA
GAGTACATCAAAAGCCAGATGGATGAGATAATGACACTGACTACGGCGTT
CGACAATCCCATTAGGGAGGAGATGCTGAGGGAACTAGATGACGTCAAAC
CGGACGGAATGGATAACGTGTTTCTCCTCAACGGCGGAACCGAGGCCGTG
GAGATGGCGATGAAGGTGGCGAGGAAGACCACAGGGAGAAAGAAGTTTAT
CGCCTTTAGGAACTCATTCCACGGCAGGACTATGGGTTCCTTATCTGTAA
CGTGGAACAAAAAATATAGGGACCCCTTTGAGCCTTTGGTTGGACCAGTA
GACTTCTTGGAGTTCAATAAAATTGAGGATCTTAAGAAGATAGACAACGA
AACTGCAGCAGTCATATTTGAGCCGGTACAGGGGGAAGGAGGTGTAATAC
CCGCAACTAATGATTTTGCTAAGGCTCTAAGGGAGGAAACCCAAAAGAAA
GGAGTTCTCCTTATCTCGGACGAAGTACAAGCTGGGTTCGGCAGAACCGG
GAAGGTATGGGCTTATCAACATTTCAACATAACTCCTGACATACTTACGG
CTGGGAAGGCGATAGGTGGAGGTTTTCCAGTGAGTGCTGTTTTCCTTCCA
GACGATATAGCCAACAGACTAGGTGAGGGTGATCATGGGACAACTTATGG
AGGAAATCCGCTAGCTGCAGCTGCCGTGACGGCTGCTACGAGAGTCCTCA
AAGAGGAGAGGGTTCCTGAGCAAGCCAAAGTCAAAGGAGAGCTGTTCATG
AGGATGCTGAGGGATGCCCTTGCCGATTTTAAATCCTTGAGGGAGATAAG
GGGATTAGGCCTCATGATAGGAGTTGATCTGAGACTAAACCCGGGATTGG
CCATTAAGGTTCTTCAGGAACAAGGAGTATTAGCACTGAAGGCGGGTATA
ACTGTGATAAGGTTCTTAGCCCCGTTCATGATCACCAATCAGGACATGGA
GTTGGCAGTCAATGCTGTCAGAAAAGGAGTTTCTGAGACGGAAAGCAAAG
GAGGTACTTAG</t>
  </si>
  <si>
    <t>N-Acetyl-L-glutamate</t>
  </si>
  <si>
    <t>N-Acetyl-L-glutamate5-phosphate</t>
  </si>
  <si>
    <t>N-Acetyl-L-glutamate5-semialdehyde</t>
  </si>
  <si>
    <t>N-Acetylornithine</t>
  </si>
  <si>
    <r>
      <t>C</t>
    </r>
    <r>
      <rPr>
        <vertAlign val="subscript"/>
        <sz val="11"/>
        <color theme="1"/>
        <rFont val="Calibri"/>
        <family val="2"/>
        <scheme val="minor"/>
      </rPr>
      <t>7</t>
    </r>
    <r>
      <rPr>
        <sz val="11"/>
        <color theme="1"/>
        <rFont val="Calibri"/>
        <family val="2"/>
        <scheme val="minor"/>
      </rPr>
      <t>H</t>
    </r>
    <r>
      <rPr>
        <vertAlign val="subscript"/>
        <sz val="11"/>
        <color theme="1"/>
        <rFont val="Calibri"/>
        <family val="2"/>
        <scheme val="minor"/>
      </rPr>
      <t>9</t>
    </r>
    <r>
      <rPr>
        <sz val="11"/>
        <color theme="1"/>
        <rFont val="Calibri"/>
        <family val="2"/>
        <scheme val="minor"/>
      </rPr>
      <t>NO</t>
    </r>
    <r>
      <rPr>
        <vertAlign val="subscript"/>
        <sz val="11"/>
        <color theme="1"/>
        <rFont val="Calibri"/>
        <family val="2"/>
        <scheme val="minor"/>
      </rPr>
      <t>5</t>
    </r>
  </si>
  <si>
    <t xml:space="preserve"> CC(=O)NC(C([O-])=O)CCC(=O)[O-] </t>
  </si>
  <si>
    <r>
      <t>C</t>
    </r>
    <r>
      <rPr>
        <vertAlign val="subscript"/>
        <sz val="11"/>
        <color theme="1"/>
        <rFont val="Calibri"/>
        <family val="2"/>
        <scheme val="minor"/>
      </rPr>
      <t>7</t>
    </r>
    <r>
      <rPr>
        <sz val="11"/>
        <color theme="1"/>
        <rFont val="Calibri"/>
        <family val="2"/>
        <scheme val="minor"/>
      </rPr>
      <t>H</t>
    </r>
    <r>
      <rPr>
        <vertAlign val="subscript"/>
        <sz val="11"/>
        <color theme="1"/>
        <rFont val="Calibri"/>
        <family val="2"/>
        <scheme val="minor"/>
      </rPr>
      <t>10</t>
    </r>
    <r>
      <rPr>
        <sz val="11"/>
        <color theme="1"/>
        <rFont val="Calibri"/>
        <family val="2"/>
        <scheme val="minor"/>
      </rPr>
      <t>NO</t>
    </r>
    <r>
      <rPr>
        <vertAlign val="subscript"/>
        <sz val="11"/>
        <color theme="1"/>
        <rFont val="Calibri"/>
        <family val="2"/>
        <scheme val="minor"/>
      </rPr>
      <t>4</t>
    </r>
  </si>
  <si>
    <t>CC(=O)NC(C([O-])=O)CC[CH]=O</t>
  </si>
  <si>
    <r>
      <t>C</t>
    </r>
    <r>
      <rPr>
        <vertAlign val="subscript"/>
        <sz val="11"/>
        <color theme="1"/>
        <rFont val="Calibri"/>
        <family val="2"/>
        <scheme val="minor"/>
      </rPr>
      <t>7</t>
    </r>
    <r>
      <rPr>
        <sz val="11"/>
        <color theme="1"/>
        <rFont val="Calibri"/>
        <family val="2"/>
        <scheme val="minor"/>
      </rPr>
      <t>H</t>
    </r>
    <r>
      <rPr>
        <vertAlign val="subscript"/>
        <sz val="11"/>
        <color theme="1"/>
        <rFont val="Calibri"/>
        <family val="2"/>
        <scheme val="minor"/>
      </rPr>
      <t>9</t>
    </r>
    <r>
      <rPr>
        <sz val="11"/>
        <color theme="1"/>
        <rFont val="Calibri"/>
        <family val="2"/>
        <scheme val="minor"/>
      </rPr>
      <t>NO</t>
    </r>
    <r>
      <rPr>
        <vertAlign val="subscript"/>
        <sz val="11"/>
        <color theme="1"/>
        <rFont val="Calibri"/>
        <family val="2"/>
        <scheme val="minor"/>
      </rPr>
      <t>8</t>
    </r>
    <r>
      <rPr>
        <sz val="11"/>
        <color theme="1"/>
        <rFont val="Calibri"/>
        <family val="2"/>
        <scheme val="minor"/>
      </rPr>
      <t>P</t>
    </r>
  </si>
  <si>
    <t>CC(=O)NC(C([O-])=O)CCC(=O)OP([O-])(=O)[O-]</t>
  </si>
  <si>
    <r>
      <t>C</t>
    </r>
    <r>
      <rPr>
        <vertAlign val="subscript"/>
        <sz val="11"/>
        <color theme="1"/>
        <rFont val="Calibri"/>
        <family val="2"/>
        <scheme val="minor"/>
      </rPr>
      <t>7</t>
    </r>
    <r>
      <rPr>
        <sz val="11"/>
        <color theme="1"/>
        <rFont val="Calibri"/>
        <family val="2"/>
        <scheme val="minor"/>
      </rPr>
      <t>H</t>
    </r>
    <r>
      <rPr>
        <vertAlign val="subscript"/>
        <sz val="11"/>
        <color theme="1"/>
        <rFont val="Calibri"/>
        <family val="2"/>
        <scheme val="minor"/>
      </rPr>
      <t>14</t>
    </r>
    <r>
      <rPr>
        <sz val="11"/>
        <color theme="1"/>
        <rFont val="Calibri"/>
        <family val="2"/>
        <scheme val="minor"/>
      </rPr>
      <t>N</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3</t>
    </r>
  </si>
  <si>
    <t>CC(=O)NC(CCC[N+])C(=O)[O-]</t>
  </si>
  <si>
    <t>formaldehyde_diffusion</t>
  </si>
  <si>
    <t>formaldehyde = formaldehyde_ext</t>
  </si>
  <si>
    <t>formate_diffusion</t>
  </si>
  <si>
    <t>formate = formate_ext</t>
  </si>
  <si>
    <t>carbonic_acid</t>
  </si>
  <si>
    <t>H2CO3 = CO2 + H2O</t>
  </si>
  <si>
    <t>methenyl-THF</t>
  </si>
  <si>
    <r>
      <t>C</t>
    </r>
    <r>
      <rPr>
        <vertAlign val="subscript"/>
        <sz val="11"/>
        <color theme="1"/>
        <rFont val="Calibri"/>
        <family val="2"/>
        <scheme val="minor"/>
      </rPr>
      <t>20</t>
    </r>
    <r>
      <rPr>
        <sz val="11"/>
        <color theme="1"/>
        <rFont val="Calibri"/>
        <family val="2"/>
        <scheme val="minor"/>
      </rPr>
      <t>H</t>
    </r>
    <r>
      <rPr>
        <vertAlign val="subscript"/>
        <sz val="11"/>
        <color theme="1"/>
        <rFont val="Calibri"/>
        <family val="2"/>
        <scheme val="minor"/>
      </rPr>
      <t>20</t>
    </r>
    <r>
      <rPr>
        <sz val="11"/>
        <color theme="1"/>
        <rFont val="Calibri"/>
        <family val="2"/>
        <scheme val="minor"/>
      </rPr>
      <t>N</t>
    </r>
    <r>
      <rPr>
        <vertAlign val="subscript"/>
        <sz val="11"/>
        <color theme="1"/>
        <rFont val="Calibri"/>
        <family val="2"/>
        <scheme val="minor"/>
      </rPr>
      <t>7</t>
    </r>
    <r>
      <rPr>
        <sz val="11"/>
        <color theme="1"/>
        <rFont val="Calibri"/>
        <family val="2"/>
        <scheme val="minor"/>
      </rPr>
      <t>O</t>
    </r>
    <r>
      <rPr>
        <vertAlign val="subscript"/>
        <sz val="11"/>
        <color theme="1"/>
        <rFont val="Calibri"/>
        <family val="2"/>
        <scheme val="minor"/>
      </rPr>
      <t>6</t>
    </r>
  </si>
  <si>
    <t>C2(C4([N+](C1(C(N=C(NC=1N2)N)=O))=CN(C3(=CC=C(C(NC(C([O-])=O)CCC([O-])=O)=O)C=C3))C4))</t>
  </si>
  <si>
    <t># prevents proline cycling</t>
  </si>
  <si>
    <t xml:space="preserve">arg_pro_R00671                     </t>
  </si>
  <si>
    <t>1 Ornithine = 1 L-Proline + 1 NH3 + 1 Proton</t>
  </si>
  <si>
    <t xml:space="preserve"> rRNA</t>
  </si>
  <si>
    <t xml:space="preserve"> glucose-6-phosphate</t>
  </si>
  <si>
    <t>1 kg_biomass</t>
  </si>
  <si>
    <t xml:space="preserve"> UTP</t>
  </si>
  <si>
    <t xml:space="preserve"> CTP</t>
  </si>
  <si>
    <t>Sulfur + 2 ubiquinone  + 3 H2O = 2 ubiquinol + Sulfite + 2 Proton</t>
  </si>
  <si>
    <t>#prevents oxaloacetate phosphoenolpyruvate cycling</t>
  </si>
  <si>
    <t>#prevents 3phosphoglycerate cycling</t>
  </si>
  <si>
    <t>#prevent phosphoenolpyruvate pyruvate cycling</t>
  </si>
  <si>
    <t>4.1.2.43</t>
  </si>
  <si>
    <t>5.3.1.27</t>
  </si>
  <si>
    <t>1 H2O + 1 sedoheptulose-1_7-bisphosphate = 1 Phosphate + 1 Sedoheptulose7-phosphate</t>
  </si>
  <si>
    <t>dox_complex</t>
  </si>
  <si>
    <t>MetMK1DRAFT_00013610</t>
  </si>
  <si>
    <t>MESPLYGLVNFVKQVFQLDKDWLSRITMAMIVLSLIWGMLGVIDAMMARL
QEAVWGVSSSFILTSPEYYGSITLHGVRDLFGFAVQLEVAIFVFLSLRIL
RLEPRAKWFLNLAFVIFNISFMLLEGPIVLYPTFNDNYFSAGSWYYLAPL
GLPNYSQYVLSPLWYVGMELLDIGTYMFVIWLIYHFYLASKQTKEKLPIF
AVYALVTALMIALGWSGEAAANTWDLLAMVGLTRMDVIANQIAFWILGHS
IVYIVWMPAIASMYYLIPLLANRPLYSDRMARIAALMYLIFSNNVPIHHL
YMVNFPVSVKIMQEVLTYTVVIPSMLTFFNLWATVKGASVKLNLISLWIS
ISFAGAIAAGVTGIANGDIAFDSIIHNTMWIPGHFHAMIFFSIVPAGFAT
LYYLVPMLTGRMWYSKSLGWLHMVGYMIGTTMVVFGFDDLGLGGLVRRAE
VFPRIPTYVTPELIASLGAAIADAATLVWLGNLVLTLLKGRTANLEGVSL
GEVVTGVAMQLEPPHGSDLSLPIMSSLRGVKAVKKLVRL</t>
  </si>
  <si>
    <t>ATGGAATCTCCGTTATATGGACTTGTAAACTTCGTCAAGCAGGTTTTCCA
GCTAGACAAGGATTGGCTCAGCAGGATCACGATGGCCATGATAGTGTTGA
GTCTCATCTGGGGCATGCTAGGCGTAATAGACGCGATGATGGCTAGGCTA
CAAGAAGCCGTATGGGGAGTGTCCTCCAGTTTCATACTTACCTCCCCTGA
GTACTACGGCTCCATAACCCTTCATGGAGTGAGGGACCTATTTGGGTTTG
CAGTACAACTCGAGGTAGCTATCTTCGTGTTCCTGTCCCTTAGAATACTC
AGGTTGGAACCTAGAGCAAAGTGGTTCCTGAATCTAGCTTTTGTGATATT
CAACATCTCATTCATGCTCCTTGAGGGGCCCATAGTACTCTATCCCACTT
TCAACGACAACTACTTCTCTGCAGGGTCTTGGTATTACCTCGCACCGTTA
GGGCTTCCCAACTATTCCCAGTACGTCCTGAGTCCTCTCTGGTACGTCGG
AATGGAGTTACTGGACATAGGAACTTACATGTTCGTAATATGGCTCATCT
ATCACTTCTACCTGGCCTCAAAACAGACCAAGGAGAAACTGCCAATCTTC
GCGGTTTACGCATTGGTGACAGCCTTAATGATCGCCCTCGGATGGAGCGG
CGAGGCCGCTGCGAACACCTGGGATCTCCTTGCCATGGTAGGTCTTACGA
GGATGGATGTGATAGCCAACCAAATAGCCTTCTGGATCCTGGGTCACTCC
ATAGTTTACATTGTGTGGATGCCTGCAATAGCCTCGATGTATTACCTCAT
TCCCCTGCTGGCCAATAGGCCTCTCTACAGTGATAGGATGGCTAGGATAG
CCGCACTGATGTACCTGATATTCTCGAATAACGTACCAATTCATCACCTA
TACATGGTAAACTTCCCTGTGAGTGTTAAGATCATGCAGGAGGTATTAAC
GTACACCGTTGTAATACCATCTATGCTTACCTTCTTTAACCTGTGGGCAA
CTGTCAAGGGAGCGTCGGTCAAGCTGAACCTGATAAGTCTGTGGATAAGT
ATCAGTTTCGCTGGGGCTATAGCGGCTGGAGTCACAGGGATAGCCAACGG
CGATATAGCCTTCGACTCGATAATTCATAATACCATGTGGATACCTGGGC
ACTTCCATGCTATGATATTCTTCTCAATAGTACCCGCTGGCTTCGCGACC
CTTTATTACCTAGTCCCCATGCTCACTGGAAGAATGTGGTATTCCAAGAG
CCTCGGTTGGTTACATATGGTAGGGTATATGATAGGGACTACCATGGTGG
TCTTTGGGTTCGATGACCTTGGCCTCGGCGGCTTGGTCAGGAGGGCAGAG
GTGTTCCCGAGAATTCCTACCTACGTAACGCCAGAACTAATTGCATCGCT
AGGGGCAGCCATAGCAGACGCAGCCACCCTAGTTTGGCTAGGAAACCTCG
TACTGACACTCCTGAAGGGGAGAACTGCGAATCTCGAGGGAGTTTCCCTC
GGCGAGGTGGTAACGGGAGTGGCCATGCAACTTGAGCCGCCCCACGGATC
GGACCTATCGCTACCCATTATGTCCTCCTTGAGGGGAGTAAAGGCCGTAA
AGAAGCTAGTGAGACTGTAA</t>
  </si>
  <si>
    <t>1.9.3.1</t>
  </si>
  <si>
    <t xml:space="preserve">2 ubiquinol + 1 O2 + 4 Proton = 2 ubiquinone + 2 H2O + 4 proton_out </t>
  </si>
  <si>
    <t>Rdh</t>
  </si>
  <si>
    <t>TusA</t>
  </si>
  <si>
    <t>SAT</t>
  </si>
  <si>
    <t>Predicted redox protein, regulator of disulfide bond formation</t>
  </si>
  <si>
    <t>MetMK1DRAFT_00026640</t>
  </si>
  <si>
    <t xml:space="preserve">MSQEIRIAKTLDVKGMYCPGPVMETAKAIKQINVGEVLEVLATDPAAKPD
IEAWARRTGHQILDIQQQGGVTRILVKRAK
</t>
  </si>
  <si>
    <t>ATGTCGCAGGAGATTAGAATAGCCAAAACCCTAGACGTAAAAGGGATGTA
TTGTCCTGGCCCCGTCATGGAGACCGCTAAGGCCATCAAGCAAATAAACG
TAGGAGAAGTCCTGGAGGTTCTGGCCACAGATCCTGCTGCCAAGCCTGAC
ATAGAGGCTTGGGCTAGGAGGACAGGACACCAAATCCTAGATATACAGCA
GCAGGGTGGCGTGACTAGGATACTAGTGAAGAGGGCCAAATAA</t>
  </si>
  <si>
    <t>ATP sulphurylase</t>
  </si>
  <si>
    <t>MetMK1DRAFT_00006620</t>
  </si>
  <si>
    <t xml:space="preserve">VEFTPVVSEVNSPYGGRLVERVRKHVPEELRKVEIPKRYALDAEKIAVGA
FSPLEGFMGSGEVESVLERGTLESGLPWTIPIILPLWRGLEVEVGEEILL
THGSEGFAVMTVEETFRLDRRRFAERVYGTLDPAHPGVRQTMEMSEFAVS
GSIELVKRITGDRTPREVREEISKFGWKTVAGYQTRNPPHRAHEYVIRTA
MELVDGVLIHPVVGELKTDDFPPEVIVESYKVFIDEFLPKRKVLFDTLNI
AMRYAGPKAAVFLAIIRKNFGCTHFVVGRDMAGVGSYYDPYGAQKALKEL
DLGIEVIALGEAFYCRRCDGVVSERNCDHDGDLRVKISMTQVRRMLSQGV
EPPREMIRPEVLTILKRSFERSDSSLKSSK
</t>
  </si>
  <si>
    <t>GTGGAATTCACACCGGTGGTGAGTGAAGTGAATTCGCCATACGGAGGGAG
ATTAGTGGAGAGGGTGAGGAAACACGTGCCAGAGGAATTAAGGAAGGTGG
AGATCCCTAAGAGATACGCTTTGGATGCGGAGAAAATCGCGGTGGGAGCG
TTCTCCCCCCTTGAGGGCTTCATGGGCAGCGGGGAGGTGGAGAGTGTACT
GGAGCGAGGTACACTTGAGAGTGGTCTCCCATGGACGATCCCTATCATAC
TCCCCCTCTGGAGAGGCCTTGAGGTAGAGGTGGGCGAGGAGATTCTGTTA
ACCCATGGAAGTGAGGGATTCGCTGTGATGACTGTGGAGGAGACTTTCCG
GTTAGATAGGAGGAGGTTCGCGGAGAGAGTTTACGGTACGTTGGATCCTG
CACATCCAGGGGTTAGACAAACCATGGAGATGAGTGAGTTCGCAGTCTCA
GGGAGTATCGAACTGGTGAAAAGGATAACCGGAGATAGGACACCTAGGGA
GGTCAGGGAGGAAATTTCCAAGTTTGGATGGAAGACCGTCGCTGGTTACC
AAACTAGGAACCCTCCGCATAGGGCCCACGAGTATGTCATAAGGACGGCC
ATGGAACTCGTAGACGGCGTCCTGATTCATCCCGTGGTGGGTGAACTGAA
GACAGACGACTTTCCTCCAGAGGTCATAGTAGAGTCCTATAAGGTGTTCA
TAGACGAGTTTTTACCTAAACGTAAGGTTCTGTTTGACACATTGAACATT
GCCATGAGGTACGCCGGACCGAAGGCTGCAGTTTTCCTGGCGATAATAAG
GAAGAACTTCGGTTGTACCCACTTCGTTGTAGGAAGGGATATGGCAGGAG
TCGGTTCGTACTATGATCCGTACGGCGCCCAAAAGGCGTTAAAGGAACTC
GATTTAGGCATAGAGGTTATTGCCCTAGGTGAGGCCTTCTACTGTAGGAG
ATGTGACGGGGTGGTCAGCGAGAGGAACTGTGATCACGATGGTGATTTAA
GGGTCAAGATATCCATGACCCAAGTGAGGAGGATGCTCTCTCAGGGAGTG
GAACCTCCTAGAGAGATGATAAGGCCAGAGGTACTGACGATTCTCAAGAG
ATCGTTTGAGAGGTCAGATTCCTCACTTAAAAGCTCCAAATAA</t>
  </si>
  <si>
    <t>Rhodanese-related sulfurtransferase</t>
  </si>
  <si>
    <t>MQIIEQYSTPFYKNVVDMPPSMVRRLWKRNQLLLLDIRTPEEYVDHHIPG
ALLIPMDYLEVLSEYFSDKEVAVICEHGNRARVATYGMPHLYKKRAVYMI
GGMALWMSMGYEIVRGMDENGLLWEKWLDEKLK</t>
  </si>
  <si>
    <t>MetMK1DRAFT_00013190</t>
  </si>
  <si>
    <t xml:space="preserve">ATGCAGATTATAGAGCAGTACTCGACTCCGTTTTACAAGAATGTTGTGGA
CATGCCTCCGTCCATGGTGAGGAGACTCTGGAAGAGGAACCAGTTGCTCC
TTTTGGACATAAGGACACCAGAGGAGTATGTGGACCATCACATACCTGGT
GCCCTCCTAATACCCATGGACTACCTTGAGGTACTTTCAGAGTACTTCAG
CGACAAGGAAGTTGCTGTGATATGCGAGCACGGCAACAGGGCTAGGGTGG
CTACCTATGGGATGCCACACCTCTATAAGAAGAGAGCAGTGTACATGATA
GGAGGGATGGCCCTGTGGATGTCCATGGGTTATGAAATAGTGCGAGGGAT
GGACGAGAACGGACTACTATGGGAGAAGTGGCTTGACGAGAAGTTAAAGT
GA
</t>
  </si>
  <si>
    <t>#prevents fe and sulfur oxidases from switching</t>
  </si>
  <si>
    <t>based on kumar gandhi 1990 for fe</t>
  </si>
  <si>
    <t>AGGGACGGGAAACCGTCCGGTGGATGGCTCGGCTCGGGAGCCGACGAAGGGCGCGGCAAGCGGCGAAATGCCTGGGGGAGGCGCAAGCAGCCTTCGATCCCAGGATCCCCTAATGGGACTTCCCACCCGGCGCCAAAAGTGTCGGGTTAAGCTCCGGTGTCTCACCGGAGCGGGAACCCCCCGAACGGAAGCATCTTAGTAGGGGGAGGAGGAGAAATCAATTGAGATTCCCTGAGTAGGGGCGACCGAAAGGGGAACAGCCCAAACCAAACCCGCTGTCGATGAGGCAGTGGGGATGTGGTGTTTCTGGCCCTGAACCTGGGGCAACCCGGCTCTCCTAACCCGCATAGCCGAACTCACCTGGAATGGTGGGCCACAGAGGGTGATAGCCCCGTAGGCGAAATGCGGGTGGAGGGCGGTTCAGGGCAGAGTACTATCCCCTAGTTTGGGGGTAGGAAGATGGGGGACACGTGCCTCCAAGGCTAAATACTACCCGAGACCGATAGCGAACTTAGTACCGTGAGGGAAAGCTGAAAAGAACCCCGGGAGGGGAGTGAAAAGAGCCTGAAACCGGACGGTCACAGAGGGTAGGGCCCGAAAGGGCTGACTCCCCCCGAAGGGAAGGGGTGCGAGCCCTGAGTACGAGGGGGGTGACCGGGGTCCTACCATTCGTCTTGAAACACGGGCCGGGGAGTTCACGCTGGTGGCGAGCCTAAGGCGTTCAACGCCGAAGGCGTAGGGAAACCGAGGATCCGCAACCCGGGCGACCGGGTGAGGGATCGGGTCTGTCAGGGCCTTGAGTCACCGGTGTGAGACTAGAAACCGGGCGATCTAGACCAGGGCAGGCCGAAGCCGGGGGAAACCTCGGTGGAGGGCCGAATAGGGGTTCTGACGTGCAATTCGTTCCCTTGACCCTGGTCTAGGGGCAAAAGACCAATCTAGCCCGGTGATATCTAGTTCCCTCCGAAATGCGTCCTAGCGCAGCCTCCCTGGAGGTTGCTCGTGGGGTAGAGTTACTGATTGGGGGCCTCTGGCGAAAGCCAGAGGAACTCAGTCAAACTCCGAACCTGCGGGCACCAGAGAAGGGGGGAGTGGATCACCCGGCGTAAGGTTGGGTGGTAAGAGGGGAACAACCCAGACCCGGGTTAAGGTCCCTAAGTGCTGGCTAAGTGCCAATCAGAAAGGGCGTCCCATGCCTTAGACAGCGGGGAGGTGGGCCCAGCAGCAGCCATCCTCTAAGGAGTGCGTAACAGCTCACCCGCCGAGGCCTGGGGCCCTGCAGATTGGTCGGGGCTCAAGCCAGCCACCGATACCCGGGGGGTGGTACCCTATGGGTGCCGCTCGGTAGGGGGGCGCCACGGTGGGCCAGAAGGCGGGCCGTGAGGTCCGCTGGACCCTCCGCGGGTGCAGATCCCGGCGGCAGTAATAGCGAAGGAGGGTGAGAATCCCTCCCGCCGAAAGGGCAAGGGTTTCCCGGCAATGGTCGTCAGCCGGGAGTTAGCCGGTCCTAAGGCAGGGCCTAACTGGTACCTGCCGAAAGGGAAAGGGGTTAATATTCCCCTGCCACGGAGGTAGGTGCGGTAACGCCAGGGGGATCTCCTGACGGATCGGGGTAGGGAGAGTGGGGTTGTCGCCCCACCCAAGTGTACCGAAGTCCCTGGAGAGCCGTAATGGTGAGAAGGGGACGGAAGCTCGATGGGCCTTCCGTTAGGAGGGTTCTCCTGATCCCTGGTCCCCATGAAAAGGGAGATCTCAGCGATCCTCCGTGACCGTACCGAGAACCGACACTGGTGCCCCTGGGTGAGAAGCCCAAGGCGTCTGGGGGGTAACTCAGGCTAGGGAACTCGGCAAATTGGTCCCGTACCTTCGGAAGAAGGGATGCCTACCATCGTAGTGAACCTGCGGTGGTAGGTCGCAGAGACCAGGGGGATCTGACTATTTAATAAAAATATAGGTCCCCGCTAGCCCGAAAGGGTGTGAACGGGGGCTAAATCCTGGCCACTGGCGGTCGGTTAAACCCGGGTCCAACCGGGCGAAGCCCCGCTGAAGGCCGGGGGTAACTCTGACCCTCTCAAGGTAGCCAAATGCCTTGCCGGGCAAGTTCCGGCGTGCATGAATGGATCAACGTGATCCCCACTGTCCCAGCCTGGGGCCCCATGACCGCCCAGAGTGGGTTCACAGTCCCGCAACCCCTCACACCGAGAGAAGACCCCGTGGAGCTTCACCGCAGCCTGGCGCTGGTTCTCGGGCGCCTATGCGTAGAGTAGGTGGGAGGCGTCGAAGCCGTCCCTTCGGGGGCGGTGGAGCCGAAGGTGAAACACCACCCATGGGTGCTCGGGAACCTAACCTCTTCGGGGGACAACGTCAGGTGGGCGGTTCGGCTGGGGCGGCACTCCCGCGAAAATGTAACACGGGAGCCCAAAGGTCAGCTCAGGCGGTACAGAACGCCGCCGTAGAGTGCAAGGGCAAAAGCTGGCCTGACGAGACCCTTCAAGGTACGGGGTCTCGGCGCGAAAGCGCGGCCTAGCGAACGCTCGTGCCCCCACACGTGGGGGCCGGGCATGACAGAAAAGTTACCCCGGGGATAACAGGGTCGTCGCGGGCGAGAGCTCCCATCGACCCCGCGGTTTGCTACATCGATGTCGGCTCTTCCCACCCTGGAGGTGCAGCTGCCTCCAAGGGTAGGGCTGCCCGCCCGTTAAAGGGGAACGTGAGCTGGGTTTAGACCGTCGCGAGACAGGTCGGACTCTAAGGGTGAGGGGTGCACGCTGCCTGAGGGGAAGGTACTCCTAGTACGAGAGGAACAGGGTATCGGGGCCTCTAGTCTGCCGGTTGTCCGACAGGGCAACGCCGGGCAGCCACGCCCTGTGGGGTAACCGCTGAAAGCATCTAAGCGGGAACCCCTCCCCGAAAAGAGGCAGCGGTGCGTGACGGCCGAAAGGTTGTCACGCGGGAGCCCTCCCCAAGAACAGGGGGTTGATGGGGTGGGGGTGTAAGTCCCGAGGGCGAAAGTCCGAGGGGCTCAGCCTGCCACTCCCAATAGGGCGAGTCCA</t>
  </si>
  <si>
    <t>CGGACTCGATCGCTATAGGGGTAGGGCTAAGCCATGGGAGTCGTACGCTCTCGGGAAGAGGGCGTGGCGGACGGCTGAGTAACACGTGGCTAACCTGCCCTTGGGATCCGGATAACCCCGGGAAACTGGGGCTAATCCGGAATAGGTAAGGGGCTCTGGAACGACTCCTTGCCTAAAGGCCCCTCGGCTGATCCCGTCGGGGGGCGCCCAAGGATGGGGCTGCGGCCCATCAGGCTGTTGGCGGGGTAAAGGCCCGCCAAACCGATAACGGGTAGGGGCCGTGGGAGCGGGAGCCCCCAGTTGGGCACTGAGACAAGGGCCCAGGCCCTACGGGGCGCACCAGGCGCGGAACGTCCCCAATGCGGGAAACCGTGAGGGCGTTACCCCTAGTGCCCTCGCAAGAGGGCTTTTCCCCACTTTAGAACGGTGGGGGAATAAGCGGGGGGCAAGACTGGTGTCAGCCGCCGCGGTAATACCAGCCCCGCGAGTGATCGAGACGTTTATTGGGCTTAAAGCGCCCGTAGCCGGCCCGTAAAGTCACCGTTTAAAGACCCGAGCTCAACTCGGGGAGTGGCGGTGATACTTACGGGCTAGGGGGCGGGAAAGGTCGGAGGTACTCCCGGAGTAGGGGCGAAATCCTCAGATCCCGGGAGGACCACCAGTGGCGAAAGCGTCCGGCTAGAACGCGCCCGACGGTGAGGGGCGAAAGCCGGGGTAGCAAAAGGGATTAGATACCCCTGTAGTCCCGGCTGTAAACGATGCGGGCTAGGTGTCGCGTGGGCTTTGAGCCCACGCGGTGCCGCAGGAAAACTGGTAAGCCCGCCGCCTGGGGAGTACGGCCGCAAGGCTGAAACTTAAAGGAATTGGCGGGGGAGCACCACAAGGGGTGGAACCTGCGGCTCAATTGGAGTCAACGCCTGGAATCTCACCGGGGGAGACCGCAGGATGACGGCCAGGCTAACGACCTTGCCAGACTCGCGGAGAGGAGGTGCATGGCCGTCGCCAGCTCGTGTTGTGAAATGTCCGGTTAAGTCCGGCAACGAGCGAGACCCCCACTTCTAGTTGGTAGCCGTCCCTCCGGGGATGGCCCACACTAGAAGGACTGCCGGTGTTAAACCGGAGGAAGGAGGGGGCCACGGCAGGTCAGCATGCCCCGAAACCTCCGGGCCGCACGCGGGTTACAATGGCAGGGACAGCGGGATCCGACCCCGAAAGGGGAAGGCAATCCCACAAACCCTGCCTCAGTTGGGATCGAGGGCTGAAACTCGCCCTCGTGAACGAGGAATCCCTAGTAACCGCGGGTCAACAACCCGCGGTGAATACGTCCCTGCTCCTTGCACACACCGCCCGTCGCTCCACCCGAGTGGAGGAGAAGTGAGGCCTCT</t>
  </si>
  <si>
    <t>1 Citrate = 1 Isocitrate</t>
  </si>
  <si>
    <t xml:space="preserve">1 2-Hydroxyethyl-ThPP + 1 2-Oxobutyrate = 1 2-Aceto-2-hydroxybutanoate + 1 TPP </t>
  </si>
  <si>
    <t xml:space="preserve">1 O-Acetyl-L-serine + 1 thioredoxin_red + 1 Thiosulfate = 1 Acetate + 1 L-Cysteine + 2 Proton + 1 Sulfite + 1 thioredoxin_ox </t>
  </si>
  <si>
    <t xml:space="preserve">1 2-Oxoglutarate + 1 NADH + 1 NH3 + 2 Proton = 1 H2O + 1 L-Glutamate + 1 NAD </t>
  </si>
  <si>
    <t xml:space="preserve">1 L-Cysteine + 1 O-Succinyl-L-homoserine = 1 Cystathionine + 1 Proton + 1 Succinate </t>
  </si>
  <si>
    <t xml:space="preserve">1 Cystathionine + 1 H2O = 1 Homocysteine + 1 NH3 + 1 Proton + 1 Pyruvate </t>
  </si>
  <si>
    <t>NADP + Isocitrate = NADPH + CO2 + 2-Oxoglutarate</t>
  </si>
  <si>
    <t>Autortrophy</t>
  </si>
  <si>
    <t>TCA cycle / Fermentative pathways</t>
  </si>
  <si>
    <t>Glycolytic / Gluconeogenic Pathways</t>
  </si>
  <si>
    <t>Pentose Phosphate Pathway</t>
  </si>
  <si>
    <t>Amino Acid Synthesis</t>
  </si>
  <si>
    <t>Nucleotide Synthesis</t>
  </si>
  <si>
    <t>Lipid Synthesis</t>
  </si>
  <si>
    <t>Electron Transport</t>
  </si>
  <si>
    <t>Transport / Misc.</t>
  </si>
  <si>
    <t>Condensed reaction.  2 NADH produced in joining 2 C20-20 molecules, 16 NADH required to remove double-bonds of C20-20; 14 NADH requirement for reaction.</t>
  </si>
  <si>
    <r>
      <t>C</t>
    </r>
    <r>
      <rPr>
        <vertAlign val="subscript"/>
        <sz val="11"/>
        <color theme="1"/>
        <rFont val="Calibri"/>
        <family val="2"/>
        <scheme val="minor"/>
      </rPr>
      <t>86</t>
    </r>
    <r>
      <rPr>
        <sz val="11"/>
        <color theme="1"/>
        <rFont val="Calibri"/>
        <family val="2"/>
        <scheme val="minor"/>
      </rPr>
      <t>H</t>
    </r>
    <r>
      <rPr>
        <vertAlign val="subscript"/>
        <sz val="11"/>
        <color theme="1"/>
        <rFont val="Calibri"/>
        <family val="2"/>
        <scheme val="minor"/>
      </rPr>
      <t>170</t>
    </r>
    <r>
      <rPr>
        <sz val="11"/>
        <color theme="1"/>
        <rFont val="Calibri"/>
        <family val="2"/>
        <scheme val="minor"/>
      </rPr>
      <t>O</t>
    </r>
    <r>
      <rPr>
        <vertAlign val="subscript"/>
        <sz val="11"/>
        <color theme="1"/>
        <rFont val="Calibri"/>
        <family val="2"/>
        <scheme val="minor"/>
      </rPr>
      <t>12</t>
    </r>
    <r>
      <rPr>
        <sz val="11"/>
        <color theme="1"/>
        <rFont val="Calibri"/>
        <family val="2"/>
        <scheme val="minor"/>
      </rPr>
      <t>P</t>
    </r>
    <r>
      <rPr>
        <vertAlign val="subscript"/>
        <sz val="11"/>
        <color theme="1"/>
        <rFont val="Calibri"/>
        <family val="2"/>
        <scheme val="minor"/>
      </rPr>
      <t>2</t>
    </r>
  </si>
  <si>
    <t>caldarchaeol_di-P</t>
  </si>
  <si>
    <t xml:space="preserve"> caldarchaeol_di-P</t>
  </si>
  <si>
    <t>CC1CCCC(CCCC(CCOCC(OCCC(CCCC(CCCC(CCCC(CCC (CCCC(CCCC(CCCC(CCOCC(OCCC(CCCC(CCCC(CCCC(CCC (CCC1)C)C)C)C)C)CO)C)C)C)C)C)C)C)C)CO)C)C----
CC1CCCC(CCCC(CCOCC(OCCC(CCCC(CCCC(CCCC(CCC(CCCC(CCCC(CCCC(CCOCC(OCCC(CCCC(CCCC(CCCC(CCC(CCC1)C)C)C)C)C)CO)C)C)C)C)C)C)C)C)CO)C)C</t>
  </si>
  <si>
    <t>CoA + 2-Oxoglutarate + 1 NAD = CO2 + Succinyl-CoA + 1 NADH</t>
  </si>
  <si>
    <t>Pyruvate + CoA + 1 NAD = Acetyl-CoA + CO2 + 1 NADH</t>
  </si>
  <si>
    <t xml:space="preserve">1 5-10-Methylenetetrahydrofolate + 1 Proton + 1 NADH = 1 5-methyl-tetrahydrofolate + 1 NAD </t>
  </si>
  <si>
    <t>2 C20-20 + 14 Proton + 14 NADH = 1 caldarchaeol_di-P + 14 NAD</t>
  </si>
  <si>
    <t>Sulfite + H2O + ubiquinone = Sulfate + ubiquinol</t>
  </si>
  <si>
    <t>Maintence energy adjusted to match Fe/Biomass yield (.0027 g cells/g Fe, or .1485 g_cell/mol Fe) published in "Microbial Ferrous Iron Oxidation in Acidic Solution. John R. Smith, Richard G. Luthy and Andrew C. Middleton. Water Pollution Control Federation, Vol. 60, No. 4 (Apr., 1988), pp. 518-530</t>
  </si>
  <si>
    <t>Worksheet</t>
  </si>
  <si>
    <t>Description</t>
  </si>
  <si>
    <t>Master</t>
  </si>
  <si>
    <t>Reactions and additional gene information</t>
  </si>
  <si>
    <t>Reactions</t>
  </si>
  <si>
    <t>Reactions and reversibilities (grey highlighted information is directly compatible with CNA)</t>
  </si>
  <si>
    <t>Metabolites</t>
  </si>
  <si>
    <t>Metabolites and composistions (red highlighted metabolites were potential external metabolites, such as nutrients and carbon sources)</t>
  </si>
  <si>
    <t>BIOMASS_Myell</t>
  </si>
  <si>
    <t>Describes biomass formulation for Metalospheara biomass</t>
  </si>
  <si>
    <t>grfile</t>
  </si>
  <si>
    <t>Gene regulatory information for running RegEFMTool</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</si>
</sst>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vertAlign val="subscript"/>
      <sz val="12"/>
      <color theme="1"/>
      <name val="Calibri"/>
      <family val="2"/>
      <scheme val="minor"/>
    </font>
    <font>
      <vertAlign val="subscript"/>
      <sz val="11"/>
      <color theme="1"/>
      <name val="Calibri"/>
      <family val="2"/>
      <scheme val="minor"/>
    </font>
    <font>
      <sz val="10"/>
      <name val="Arial"/>
      <family val="2"/>
    </font>
    <font>
      <sz val="11"/>
      <color theme="1"/>
      <name val="Calibri"/>
      <family val="2"/>
      <scheme val="minor"/>
    </font>
    <font>
      <sz val="12"/>
      <color theme="1"/>
      <name val="Calibri"/>
      <family val="2"/>
      <scheme val="minor"/>
    </font>
    <font>
      <b/>
      <sz val="12"/>
      <color theme="1"/>
      <name val="Calibri"/>
      <family val="2"/>
      <scheme val="minor"/>
    </font>
    <font>
      <vertAlign val="superscript"/>
      <sz val="11"/>
      <color theme="1"/>
      <name val="Calibri"/>
      <family val="2"/>
      <scheme val="minor"/>
    </font>
    <font>
      <u/>
      <sz val="11"/>
      <name val="Calibri"/>
      <family val="2"/>
      <scheme val="minor"/>
    </font>
    <font>
      <sz val="11"/>
      <name val="Calibri"/>
      <family val="2"/>
      <scheme val="minor"/>
    </font>
    <font>
      <b/>
      <sz val="11"/>
      <name val="Calibri"/>
      <family val="2"/>
      <scheme val="minor"/>
    </font>
    <font>
      <sz val="12"/>
      <name val="Calibri"/>
      <family val="2"/>
      <scheme val="minor"/>
    </font>
    <font>
      <b/>
      <u/>
      <sz val="11"/>
      <color theme="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FF0000"/>
        <bgColor indexed="64"/>
      </patternFill>
    </fill>
  </fills>
  <borders count="1">
    <border>
      <left/>
      <right/>
      <top/>
      <bottom/>
      <diagonal/>
    </border>
  </borders>
  <cellStyleXfs count="32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6" fillId="0" borderId="0"/>
    <xf numFmtId="9" fontId="7" fillId="0" borderId="0" applyFont="0" applyFill="0" applyBorder="0" applyAlignment="0" applyProtection="0"/>
    <xf numFmtId="0" fontId="1" fillId="0" borderId="0" applyNumberFormat="0" applyFill="0" applyBorder="0" applyAlignment="0" applyProtection="0"/>
    <xf numFmtId="0" fontId="8" fillId="0" borderId="0"/>
  </cellStyleXfs>
  <cellXfs count="46">
    <xf numFmtId="0" fontId="0" fillId="0" borderId="0" xfId="0"/>
    <xf numFmtId="0" fontId="0" fillId="0" borderId="0" xfId="0" applyFont="1" applyFill="1" applyAlignment="1">
      <alignment vertical="center"/>
    </xf>
    <xf numFmtId="0" fontId="0" fillId="0" borderId="0" xfId="0" applyFill="1"/>
    <xf numFmtId="0" fontId="8" fillId="0" borderId="0" xfId="326"/>
    <xf numFmtId="0" fontId="8" fillId="0" borderId="0" xfId="326" applyAlignment="1">
      <alignment vertical="center"/>
    </xf>
    <xf numFmtId="0" fontId="0" fillId="0" borderId="0" xfId="0" applyAlignment="1">
      <alignment vertical="center"/>
    </xf>
    <xf numFmtId="2" fontId="8" fillId="0" borderId="0" xfId="326" applyNumberFormat="1" applyAlignment="1">
      <alignment vertical="center"/>
    </xf>
    <xf numFmtId="0" fontId="8" fillId="0" borderId="0" xfId="326" applyFont="1" applyAlignment="1">
      <alignment vertical="center"/>
    </xf>
    <xf numFmtId="9" fontId="8" fillId="0" borderId="0" xfId="324" applyFont="1" applyAlignment="1">
      <alignment vertical="center"/>
    </xf>
    <xf numFmtId="10" fontId="8" fillId="0" borderId="0" xfId="324" applyNumberFormat="1" applyFont="1" applyAlignment="1">
      <alignment vertical="center"/>
    </xf>
    <xf numFmtId="0" fontId="8" fillId="0" borderId="0" xfId="0" applyFont="1" applyAlignment="1">
      <alignment vertical="center"/>
    </xf>
    <xf numFmtId="10" fontId="8" fillId="0" borderId="0" xfId="0" applyNumberFormat="1" applyFont="1" applyAlignment="1">
      <alignment vertical="center"/>
    </xf>
    <xf numFmtId="0" fontId="9" fillId="0" borderId="0" xfId="0" applyFont="1" applyAlignment="1">
      <alignment vertical="center"/>
    </xf>
    <xf numFmtId="0" fontId="9" fillId="0" borderId="0" xfId="326" applyFont="1" applyAlignment="1">
      <alignment vertical="center"/>
    </xf>
    <xf numFmtId="0" fontId="8" fillId="0" borderId="0" xfId="326" applyFill="1" applyAlignment="1">
      <alignment vertical="center"/>
    </xf>
    <xf numFmtId="0" fontId="8" fillId="0" borderId="0" xfId="326" applyFill="1"/>
    <xf numFmtId="2" fontId="8" fillId="0" borderId="0" xfId="326" applyNumberFormat="1" applyFill="1" applyAlignment="1">
      <alignment vertical="center"/>
    </xf>
    <xf numFmtId="0" fontId="8" fillId="0" borderId="0" xfId="326"/>
    <xf numFmtId="0" fontId="8" fillId="0" borderId="0" xfId="326" applyAlignment="1">
      <alignment vertical="center"/>
    </xf>
    <xf numFmtId="2" fontId="8" fillId="0" borderId="0" xfId="326" applyNumberFormat="1" applyAlignment="1">
      <alignment vertical="center"/>
    </xf>
    <xf numFmtId="0" fontId="0" fillId="0" borderId="0" xfId="0" applyFill="1"/>
    <xf numFmtId="0" fontId="6" fillId="0" borderId="0" xfId="323" applyFill="1" applyAlignment="1">
      <alignment horizontal="center"/>
    </xf>
    <xf numFmtId="0" fontId="8" fillId="0" borderId="0" xfId="326"/>
    <xf numFmtId="0" fontId="8" fillId="0" borderId="0" xfId="326" applyAlignment="1">
      <alignment vertical="center"/>
    </xf>
    <xf numFmtId="2" fontId="8" fillId="0" borderId="0" xfId="326" applyNumberFormat="1" applyAlignment="1">
      <alignment vertical="center"/>
    </xf>
    <xf numFmtId="0" fontId="0" fillId="0" borderId="0" xfId="0"/>
    <xf numFmtId="0" fontId="0" fillId="0" borderId="0" xfId="0" applyFont="1" applyFill="1" applyAlignment="1">
      <alignment vertical="center"/>
    </xf>
    <xf numFmtId="0" fontId="0" fillId="0" borderId="0" xfId="0" applyFill="1"/>
    <xf numFmtId="0" fontId="8" fillId="0" borderId="0" xfId="326" applyNumberFormat="1" applyAlignment="1">
      <alignment vertical="center"/>
    </xf>
    <xf numFmtId="0" fontId="11" fillId="0" borderId="0" xfId="325" applyFont="1" applyFill="1"/>
    <xf numFmtId="0" fontId="12" fillId="0" borderId="0" xfId="0" applyFont="1" applyFill="1" applyAlignment="1">
      <alignment vertical="center"/>
    </xf>
    <xf numFmtId="0" fontId="13" fillId="0" borderId="0" xfId="0" applyFont="1" applyFill="1" applyAlignment="1">
      <alignment vertical="center"/>
    </xf>
    <xf numFmtId="0" fontId="12" fillId="0" borderId="0" xfId="0" applyFont="1" applyFill="1" applyAlignment="1"/>
    <xf numFmtId="0" fontId="12" fillId="0" borderId="0" xfId="0" applyFont="1" applyFill="1" applyAlignment="1">
      <alignment horizontal="center"/>
    </xf>
    <xf numFmtId="0" fontId="12" fillId="0" borderId="0" xfId="0" applyFont="1" applyFill="1"/>
    <xf numFmtId="0" fontId="12" fillId="0" borderId="0" xfId="0" applyFont="1" applyFill="1" applyAlignment="1">
      <alignment wrapText="1"/>
    </xf>
    <xf numFmtId="0" fontId="12" fillId="0" borderId="0" xfId="0" applyFont="1" applyFill="1" applyAlignment="1">
      <alignment vertical="center" wrapText="1"/>
    </xf>
    <xf numFmtId="0" fontId="14" fillId="0" borderId="0" xfId="326" applyFont="1" applyFill="1"/>
    <xf numFmtId="0" fontId="14" fillId="0" borderId="0" xfId="326" applyFont="1" applyFill="1" applyAlignment="1">
      <alignment vertical="center"/>
    </xf>
    <xf numFmtId="0" fontId="12" fillId="2" borderId="0" xfId="0" applyFont="1" applyFill="1" applyAlignment="1">
      <alignment vertical="center"/>
    </xf>
    <xf numFmtId="0" fontId="12" fillId="2" borderId="0" xfId="0" applyFont="1" applyFill="1" applyAlignment="1"/>
    <xf numFmtId="0" fontId="12" fillId="2" borderId="0" xfId="0" applyFont="1" applyFill="1" applyAlignment="1">
      <alignment horizontal="center"/>
    </xf>
    <xf numFmtId="0" fontId="0" fillId="0" borderId="0" xfId="0" applyFill="1" applyAlignment="1">
      <alignment wrapText="1"/>
    </xf>
    <xf numFmtId="0" fontId="15" fillId="0" borderId="0" xfId="0" applyFont="1"/>
    <xf numFmtId="0" fontId="0" fillId="3" borderId="0" xfId="0" applyFill="1"/>
    <xf numFmtId="0" fontId="0" fillId="4" borderId="0" xfId="0" applyFill="1"/>
  </cellXfs>
  <cellStyles count="3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5" builtinId="8"/>
    <cellStyle name="Normal" xfId="0" builtinId="0"/>
    <cellStyle name="Normal 2" xfId="323"/>
    <cellStyle name="Normal 2 2" xfId="326"/>
    <cellStyle name="Percent" xfId="32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2"/>
  <sheetViews>
    <sheetView tabSelected="1" workbookViewId="0">
      <selection activeCell="C21" sqref="C21"/>
    </sheetView>
  </sheetViews>
  <sheetFormatPr defaultRowHeight="15" x14ac:dyDescent="0.25"/>
  <cols>
    <col min="2" max="2" width="15.28515625" bestFit="1" customWidth="1"/>
    <col min="3" max="3" width="124.7109375" bestFit="1" customWidth="1"/>
  </cols>
  <sheetData>
    <row r="2" spans="2:3" x14ac:dyDescent="0.25">
      <c r="B2" s="43" t="s">
        <v>1989</v>
      </c>
      <c r="C2" s="43" t="s">
        <v>1990</v>
      </c>
    </row>
    <row r="4" spans="2:3" x14ac:dyDescent="0.25">
      <c r="B4" t="s">
        <v>1991</v>
      </c>
      <c r="C4" t="s">
        <v>1992</v>
      </c>
    </row>
    <row r="6" spans="2:3" x14ac:dyDescent="0.25">
      <c r="B6" t="s">
        <v>1993</v>
      </c>
      <c r="C6" t="s">
        <v>1994</v>
      </c>
    </row>
    <row r="8" spans="2:3" x14ac:dyDescent="0.25">
      <c r="B8" t="s">
        <v>1995</v>
      </c>
      <c r="C8" t="s">
        <v>1996</v>
      </c>
    </row>
    <row r="10" spans="2:3" x14ac:dyDescent="0.25">
      <c r="B10" t="s">
        <v>1997</v>
      </c>
      <c r="C10" t="s">
        <v>1998</v>
      </c>
    </row>
    <row r="12" spans="2:3" x14ac:dyDescent="0.25">
      <c r="B12" t="s">
        <v>1999</v>
      </c>
      <c r="C12" t="s">
        <v>2000</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47"/>
  <sheetViews>
    <sheetView zoomScale="70" zoomScaleNormal="70" workbookViewId="0">
      <selection activeCell="C21" sqref="C21"/>
    </sheetView>
  </sheetViews>
  <sheetFormatPr defaultColWidth="8.85546875" defaultRowHeight="15" customHeight="1" x14ac:dyDescent="0.25"/>
  <cols>
    <col min="1" max="1" width="6.85546875" style="30" bestFit="1" customWidth="1"/>
    <col min="2" max="2" width="43.28515625" style="30" bestFit="1" customWidth="1"/>
    <col min="3" max="3" width="124.140625" style="30" customWidth="1"/>
    <col min="4" max="4" width="12.7109375" style="30" customWidth="1"/>
    <col min="5" max="5" width="9.42578125" style="30" customWidth="1"/>
    <col min="6" max="6" width="12.28515625" style="30" customWidth="1"/>
    <col min="7" max="7" width="62.7109375" style="30" customWidth="1"/>
    <col min="8" max="8" width="10.42578125" style="30" bestFit="1" customWidth="1"/>
    <col min="9" max="9" width="15.7109375" style="30" bestFit="1" customWidth="1"/>
    <col min="10" max="10" width="8.28515625" style="30" customWidth="1"/>
    <col min="11" max="11" width="7.42578125" style="30" bestFit="1" customWidth="1"/>
    <col min="12" max="12" width="5.7109375" style="30" bestFit="1" customWidth="1"/>
    <col min="13" max="13" width="8.85546875" style="30"/>
    <col min="14" max="14" width="33.85546875" style="30" bestFit="1" customWidth="1"/>
    <col min="15" max="16384" width="8.85546875" style="30"/>
  </cols>
  <sheetData>
    <row r="1" spans="1:14" ht="15" customHeight="1" x14ac:dyDescent="0.25">
      <c r="A1" s="29"/>
      <c r="B1" s="29"/>
    </row>
    <row r="2" spans="1:14" s="31" customFormat="1" ht="15" customHeight="1" x14ac:dyDescent="0.25">
      <c r="A2" s="31" t="s">
        <v>1041</v>
      </c>
      <c r="B2" s="31" t="s">
        <v>0</v>
      </c>
      <c r="C2" s="31" t="s">
        <v>1</v>
      </c>
      <c r="D2" s="31" t="s">
        <v>218</v>
      </c>
      <c r="E2" s="31" t="s">
        <v>2</v>
      </c>
      <c r="F2" s="31" t="s">
        <v>3</v>
      </c>
      <c r="G2" s="31" t="s">
        <v>222</v>
      </c>
      <c r="H2" s="31" t="s">
        <v>4</v>
      </c>
      <c r="I2" s="31" t="s">
        <v>8</v>
      </c>
      <c r="J2" s="31" t="s">
        <v>5</v>
      </c>
      <c r="K2" s="31" t="s">
        <v>6</v>
      </c>
      <c r="L2" s="31" t="s">
        <v>7</v>
      </c>
      <c r="N2" s="31" t="s">
        <v>220</v>
      </c>
    </row>
    <row r="3" spans="1:14" s="31" customFormat="1" ht="15" customHeight="1" x14ac:dyDescent="0.25"/>
    <row r="4" spans="1:14" s="39" customFormat="1" ht="15" customHeight="1" x14ac:dyDescent="0.25">
      <c r="C4" s="39" t="s">
        <v>1969</v>
      </c>
    </row>
    <row r="5" spans="1:14" ht="15" customHeight="1" x14ac:dyDescent="0.25">
      <c r="A5" s="30" t="str">
        <f t="shared" ref="A5:A73" si="0">IF(EXACT(H5,"N"),CONCATENATE("R",ROW()),IF(EXACT(H5,"Y"),CONCATENATE("R",ROW()),""))</f>
        <v>R5</v>
      </c>
      <c r="B5" s="32" t="s">
        <v>1042</v>
      </c>
      <c r="C5" s="32" t="s">
        <v>1810</v>
      </c>
      <c r="E5" s="32"/>
      <c r="F5" s="32"/>
      <c r="G5" s="32"/>
      <c r="H5" s="33" t="s">
        <v>352</v>
      </c>
      <c r="I5" s="32"/>
      <c r="J5" s="32"/>
      <c r="K5" s="32"/>
      <c r="L5" s="32"/>
      <c r="M5" s="32"/>
      <c r="N5" s="32"/>
    </row>
    <row r="6" spans="1:14" ht="15" customHeight="1" x14ac:dyDescent="0.25">
      <c r="B6" s="32"/>
      <c r="C6" s="32"/>
      <c r="E6" s="32"/>
      <c r="F6" s="32"/>
      <c r="G6" s="32"/>
      <c r="H6" s="33"/>
      <c r="I6" s="32"/>
      <c r="J6" s="32"/>
      <c r="K6" s="32"/>
      <c r="L6" s="32"/>
      <c r="M6" s="32"/>
      <c r="N6" s="32"/>
    </row>
    <row r="7" spans="1:14" ht="15" customHeight="1" x14ac:dyDescent="0.25">
      <c r="A7" s="30" t="str">
        <f t="shared" si="0"/>
        <v>R7</v>
      </c>
      <c r="B7" s="32" t="s">
        <v>1043</v>
      </c>
      <c r="C7" s="32" t="s">
        <v>1795</v>
      </c>
      <c r="E7" s="32"/>
      <c r="F7" s="32"/>
      <c r="G7" s="32"/>
      <c r="H7" s="33" t="s">
        <v>352</v>
      </c>
      <c r="I7" s="32"/>
      <c r="J7" s="32"/>
      <c r="K7" s="32"/>
      <c r="L7" s="32"/>
      <c r="M7" s="32"/>
      <c r="N7" s="32"/>
    </row>
    <row r="8" spans="1:14" ht="15" customHeight="1" x14ac:dyDescent="0.25">
      <c r="B8" s="32"/>
      <c r="C8" s="32"/>
      <c r="E8" s="32"/>
      <c r="F8" s="32"/>
      <c r="G8" s="32"/>
      <c r="H8" s="33"/>
      <c r="I8" s="32"/>
      <c r="J8" s="32"/>
      <c r="K8" s="32"/>
      <c r="L8" s="32"/>
      <c r="M8" s="32"/>
      <c r="N8" s="32"/>
    </row>
    <row r="9" spans="1:14" s="39" customFormat="1" ht="15" customHeight="1" x14ac:dyDescent="0.25">
      <c r="B9" s="40"/>
      <c r="C9" s="40" t="s">
        <v>1970</v>
      </c>
      <c r="E9" s="40"/>
      <c r="F9" s="40"/>
      <c r="G9" s="40"/>
      <c r="H9" s="41"/>
      <c r="I9" s="40"/>
      <c r="J9" s="40"/>
      <c r="K9" s="40"/>
      <c r="L9" s="40"/>
      <c r="M9" s="40"/>
      <c r="N9" s="40"/>
    </row>
    <row r="10" spans="1:14" ht="15" customHeight="1" x14ac:dyDescent="0.25">
      <c r="A10" s="30" t="str">
        <f t="shared" si="0"/>
        <v>R10</v>
      </c>
      <c r="B10" s="32" t="s">
        <v>212</v>
      </c>
      <c r="C10" s="32" t="s">
        <v>1962</v>
      </c>
      <c r="D10" s="32" t="s">
        <v>250</v>
      </c>
      <c r="E10" s="32"/>
      <c r="F10" s="32"/>
      <c r="G10" s="32" t="s">
        <v>240</v>
      </c>
      <c r="H10" s="33" t="s">
        <v>382</v>
      </c>
      <c r="I10" s="32">
        <v>2508724220</v>
      </c>
      <c r="J10" s="32" t="s">
        <v>1044</v>
      </c>
      <c r="K10" s="32" t="s">
        <v>1045</v>
      </c>
      <c r="L10" s="32" t="s">
        <v>1046</v>
      </c>
    </row>
    <row r="11" spans="1:14" ht="15" customHeight="1" x14ac:dyDescent="0.25">
      <c r="B11" s="32"/>
      <c r="C11" s="32"/>
      <c r="D11" s="32"/>
      <c r="E11" s="32"/>
      <c r="F11" s="32"/>
      <c r="G11" s="32"/>
      <c r="H11" s="33"/>
      <c r="I11" s="32"/>
      <c r="J11" s="32"/>
      <c r="K11" s="32"/>
      <c r="L11" s="32"/>
    </row>
    <row r="12" spans="1:14" ht="15" customHeight="1" x14ac:dyDescent="0.25">
      <c r="A12" s="30" t="str">
        <f t="shared" si="0"/>
        <v>R12</v>
      </c>
      <c r="B12" s="32" t="s">
        <v>1047</v>
      </c>
      <c r="C12" s="32" t="s">
        <v>1968</v>
      </c>
      <c r="D12" s="32" t="s">
        <v>1048</v>
      </c>
      <c r="E12" s="32"/>
      <c r="F12" s="32"/>
      <c r="G12" s="32" t="s">
        <v>1049</v>
      </c>
      <c r="H12" s="33" t="s">
        <v>352</v>
      </c>
      <c r="I12" s="32">
        <v>2508722861</v>
      </c>
      <c r="J12" s="32" t="s">
        <v>1050</v>
      </c>
      <c r="K12" s="32" t="s">
        <v>1051</v>
      </c>
      <c r="L12" s="32" t="s">
        <v>1052</v>
      </c>
    </row>
    <row r="13" spans="1:14" ht="15" customHeight="1" x14ac:dyDescent="0.25">
      <c r="B13" s="32"/>
      <c r="C13" s="32"/>
      <c r="D13" s="32"/>
      <c r="E13" s="32"/>
      <c r="F13" s="32"/>
      <c r="G13" s="32"/>
      <c r="H13" s="33"/>
      <c r="I13" s="32"/>
      <c r="J13" s="32"/>
      <c r="K13" s="32"/>
      <c r="L13" s="32"/>
    </row>
    <row r="14" spans="1:14" ht="15" customHeight="1" x14ac:dyDescent="0.25">
      <c r="A14" s="30" t="str">
        <f t="shared" si="0"/>
        <v>R14</v>
      </c>
      <c r="B14" s="32" t="s">
        <v>1053</v>
      </c>
      <c r="C14" s="32" t="s">
        <v>1983</v>
      </c>
      <c r="D14" s="32" t="s">
        <v>251</v>
      </c>
      <c r="E14" s="32"/>
      <c r="F14" s="32"/>
      <c r="G14" s="32" t="s">
        <v>243</v>
      </c>
      <c r="H14" s="33" t="s">
        <v>352</v>
      </c>
      <c r="I14" s="32">
        <v>2508723055</v>
      </c>
      <c r="J14" s="32" t="s">
        <v>1054</v>
      </c>
      <c r="K14" s="32" t="s">
        <v>1055</v>
      </c>
      <c r="L14" s="32" t="s">
        <v>1056</v>
      </c>
    </row>
    <row r="15" spans="1:14" ht="15" customHeight="1" x14ac:dyDescent="0.25">
      <c r="A15" s="30" t="str">
        <f t="shared" si="0"/>
        <v/>
      </c>
      <c r="B15" s="32"/>
      <c r="C15" s="32"/>
      <c r="D15" s="32"/>
      <c r="E15" s="32"/>
      <c r="F15" s="32"/>
      <c r="G15" s="32" t="s">
        <v>242</v>
      </c>
      <c r="H15" s="33"/>
      <c r="I15" s="32">
        <v>2508723056</v>
      </c>
      <c r="J15" s="32" t="s">
        <v>1057</v>
      </c>
      <c r="K15" s="32" t="s">
        <v>1058</v>
      </c>
      <c r="L15" s="32" t="s">
        <v>1059</v>
      </c>
    </row>
    <row r="16" spans="1:14" ht="15" customHeight="1" x14ac:dyDescent="0.25">
      <c r="B16" s="32"/>
      <c r="C16" s="32"/>
      <c r="D16" s="32"/>
      <c r="E16" s="32"/>
      <c r="F16" s="32"/>
      <c r="G16" s="32"/>
      <c r="H16" s="33"/>
      <c r="I16" s="32"/>
      <c r="J16" s="32"/>
      <c r="K16" s="32"/>
      <c r="L16" s="32"/>
    </row>
    <row r="17" spans="1:12" ht="15" customHeight="1" x14ac:dyDescent="0.25">
      <c r="A17" s="30" t="str">
        <f t="shared" si="0"/>
        <v>R17</v>
      </c>
      <c r="B17" s="32" t="s">
        <v>209</v>
      </c>
      <c r="C17" s="32" t="s">
        <v>210</v>
      </c>
      <c r="D17" s="32" t="s">
        <v>252</v>
      </c>
      <c r="E17" s="32"/>
      <c r="F17" s="32"/>
      <c r="G17" s="32" t="s">
        <v>244</v>
      </c>
      <c r="H17" s="33" t="s">
        <v>382</v>
      </c>
      <c r="I17" s="32">
        <v>2508724340</v>
      </c>
      <c r="J17" s="32" t="s">
        <v>1060</v>
      </c>
      <c r="K17" s="32" t="s">
        <v>1061</v>
      </c>
      <c r="L17" s="32" t="s">
        <v>1062</v>
      </c>
    </row>
    <row r="18" spans="1:12" ht="15" customHeight="1" x14ac:dyDescent="0.25">
      <c r="A18" s="30" t="str">
        <f t="shared" si="0"/>
        <v/>
      </c>
      <c r="B18" s="32"/>
      <c r="C18" s="32"/>
      <c r="D18" s="32"/>
      <c r="E18" s="32"/>
      <c r="F18" s="32"/>
      <c r="G18" s="32" t="s">
        <v>1063</v>
      </c>
      <c r="H18" s="33"/>
      <c r="I18" s="32">
        <v>2508724341</v>
      </c>
      <c r="J18" s="32" t="s">
        <v>1064</v>
      </c>
      <c r="K18" s="32" t="s">
        <v>1065</v>
      </c>
      <c r="L18" s="32" t="s">
        <v>1066</v>
      </c>
    </row>
    <row r="19" spans="1:12" ht="15" customHeight="1" x14ac:dyDescent="0.25">
      <c r="B19" s="32"/>
      <c r="C19" s="32"/>
      <c r="D19" s="32"/>
      <c r="E19" s="32"/>
      <c r="F19" s="32"/>
      <c r="G19" s="32"/>
      <c r="H19" s="33"/>
      <c r="I19" s="32"/>
      <c r="J19" s="32"/>
      <c r="K19" s="32"/>
      <c r="L19" s="32"/>
    </row>
    <row r="20" spans="1:12" ht="15" customHeight="1" x14ac:dyDescent="0.25">
      <c r="A20" s="30" t="str">
        <f t="shared" si="0"/>
        <v>R20</v>
      </c>
      <c r="B20" s="32" t="s">
        <v>1067</v>
      </c>
      <c r="C20" s="32" t="s">
        <v>1852</v>
      </c>
      <c r="D20" s="32" t="s">
        <v>253</v>
      </c>
      <c r="E20" s="32"/>
      <c r="F20" s="32"/>
      <c r="G20" s="32" t="s">
        <v>246</v>
      </c>
      <c r="H20" s="33" t="s">
        <v>382</v>
      </c>
      <c r="I20" s="32">
        <v>2508721745</v>
      </c>
      <c r="J20" s="32" t="s">
        <v>1068</v>
      </c>
      <c r="K20" s="32" t="s">
        <v>1069</v>
      </c>
      <c r="L20" s="32" t="s">
        <v>1070</v>
      </c>
    </row>
    <row r="21" spans="1:12" ht="15" customHeight="1" x14ac:dyDescent="0.25">
      <c r="A21" s="30" t="str">
        <f t="shared" si="0"/>
        <v/>
      </c>
      <c r="B21" s="32"/>
      <c r="C21" s="32"/>
      <c r="D21" s="32"/>
      <c r="E21" s="32"/>
      <c r="F21" s="32"/>
      <c r="G21" s="32" t="s">
        <v>1071</v>
      </c>
      <c r="H21" s="33"/>
      <c r="I21" s="32">
        <v>2508721747</v>
      </c>
      <c r="J21" s="32" t="s">
        <v>1072</v>
      </c>
      <c r="K21" s="32" t="s">
        <v>1073</v>
      </c>
      <c r="L21" s="32" t="s">
        <v>1074</v>
      </c>
    </row>
    <row r="22" spans="1:12" ht="15" customHeight="1" x14ac:dyDescent="0.25">
      <c r="A22" s="30" t="str">
        <f t="shared" si="0"/>
        <v/>
      </c>
      <c r="B22" s="32"/>
      <c r="C22" s="32"/>
      <c r="D22" s="32"/>
      <c r="E22" s="32"/>
      <c r="F22" s="32"/>
      <c r="G22" s="32" t="s">
        <v>245</v>
      </c>
      <c r="H22" s="33"/>
      <c r="I22" s="32">
        <v>2508721748</v>
      </c>
      <c r="J22" s="32" t="s">
        <v>1075</v>
      </c>
      <c r="K22" s="32" t="s">
        <v>1076</v>
      </c>
      <c r="L22" s="32" t="s">
        <v>1077</v>
      </c>
    </row>
    <row r="23" spans="1:12" ht="15" customHeight="1" x14ac:dyDescent="0.25">
      <c r="A23" s="30" t="str">
        <f t="shared" si="0"/>
        <v/>
      </c>
      <c r="B23" s="32"/>
      <c r="C23" s="32"/>
      <c r="D23" s="32"/>
      <c r="E23" s="32"/>
      <c r="F23" s="32"/>
      <c r="G23" s="32" t="s">
        <v>1078</v>
      </c>
      <c r="H23" s="33"/>
      <c r="I23" s="32">
        <v>2508722838</v>
      </c>
      <c r="J23" s="32" t="s">
        <v>1079</v>
      </c>
      <c r="K23" s="32" t="s">
        <v>1080</v>
      </c>
      <c r="L23" s="32" t="s">
        <v>1081</v>
      </c>
    </row>
    <row r="24" spans="1:12" ht="15" customHeight="1" x14ac:dyDescent="0.25">
      <c r="A24" s="30" t="str">
        <f t="shared" si="0"/>
        <v/>
      </c>
      <c r="B24" s="32"/>
      <c r="C24" s="32"/>
      <c r="D24" s="32"/>
      <c r="E24" s="32"/>
      <c r="F24" s="32"/>
      <c r="G24" s="32" t="s">
        <v>246</v>
      </c>
      <c r="H24" s="33"/>
      <c r="I24" s="32">
        <v>2508722839</v>
      </c>
      <c r="J24" s="32" t="s">
        <v>1082</v>
      </c>
      <c r="K24" s="32" t="s">
        <v>1083</v>
      </c>
      <c r="L24" s="32" t="s">
        <v>1084</v>
      </c>
    </row>
    <row r="25" spans="1:12" ht="15" customHeight="1" x14ac:dyDescent="0.25">
      <c r="A25" s="30" t="str">
        <f t="shared" si="0"/>
        <v/>
      </c>
      <c r="B25" s="32"/>
      <c r="C25" s="32"/>
      <c r="D25" s="32"/>
      <c r="E25" s="32"/>
      <c r="F25" s="32"/>
      <c r="G25" s="32" t="s">
        <v>245</v>
      </c>
      <c r="H25" s="33"/>
      <c r="I25" s="32">
        <v>2508722840</v>
      </c>
      <c r="J25" s="32" t="s">
        <v>1085</v>
      </c>
      <c r="K25" s="32" t="s">
        <v>1086</v>
      </c>
      <c r="L25" s="32" t="s">
        <v>1087</v>
      </c>
    </row>
    <row r="26" spans="1:12" ht="15" customHeight="1" x14ac:dyDescent="0.25">
      <c r="B26" s="32"/>
      <c r="C26" s="32"/>
      <c r="D26" s="32"/>
      <c r="E26" s="32"/>
      <c r="F26" s="32"/>
      <c r="G26" s="32"/>
      <c r="H26" s="33"/>
      <c r="I26" s="32"/>
      <c r="J26" s="32"/>
      <c r="K26" s="32"/>
      <c r="L26" s="32"/>
    </row>
    <row r="27" spans="1:12" ht="15" customHeight="1" x14ac:dyDescent="0.25">
      <c r="A27" s="30" t="str">
        <f t="shared" si="0"/>
        <v>R27</v>
      </c>
      <c r="B27" s="32" t="s">
        <v>211</v>
      </c>
      <c r="C27" s="32" t="s">
        <v>1088</v>
      </c>
      <c r="D27" s="32" t="s">
        <v>254</v>
      </c>
      <c r="E27" s="32"/>
      <c r="F27" s="32"/>
      <c r="G27" s="32" t="s">
        <v>1089</v>
      </c>
      <c r="H27" s="33" t="s">
        <v>382</v>
      </c>
      <c r="I27" s="32">
        <v>2508721749</v>
      </c>
      <c r="J27" s="32" t="s">
        <v>1090</v>
      </c>
      <c r="K27" s="32" t="s">
        <v>1091</v>
      </c>
      <c r="L27" s="32" t="s">
        <v>1092</v>
      </c>
    </row>
    <row r="28" spans="1:12" ht="15" customHeight="1" x14ac:dyDescent="0.25">
      <c r="A28" s="30" t="str">
        <f t="shared" si="0"/>
        <v/>
      </c>
      <c r="B28" s="32"/>
      <c r="C28" s="32"/>
      <c r="D28" s="32"/>
      <c r="E28" s="32"/>
      <c r="F28" s="32"/>
      <c r="G28" s="32" t="s">
        <v>1093</v>
      </c>
      <c r="H28" s="33"/>
      <c r="I28" s="32">
        <v>2508721750</v>
      </c>
      <c r="J28" s="32" t="s">
        <v>1094</v>
      </c>
      <c r="K28" s="32" t="s">
        <v>1095</v>
      </c>
      <c r="L28" s="32" t="s">
        <v>1096</v>
      </c>
    </row>
    <row r="29" spans="1:12" ht="15" customHeight="1" x14ac:dyDescent="0.25">
      <c r="A29" s="30" t="str">
        <f t="shared" si="0"/>
        <v/>
      </c>
      <c r="B29" s="32"/>
      <c r="C29" s="32"/>
      <c r="D29" s="32"/>
      <c r="E29" s="32"/>
      <c r="F29" s="32"/>
      <c r="G29" s="32" t="s">
        <v>247</v>
      </c>
      <c r="H29" s="33"/>
      <c r="I29" s="32">
        <v>2508724198</v>
      </c>
      <c r="J29" s="32" t="s">
        <v>1097</v>
      </c>
      <c r="K29" s="32" t="s">
        <v>1098</v>
      </c>
      <c r="L29" s="32" t="s">
        <v>1099</v>
      </c>
    </row>
    <row r="30" spans="1:12" ht="15" customHeight="1" x14ac:dyDescent="0.25">
      <c r="B30" s="32"/>
      <c r="C30" s="32"/>
      <c r="D30" s="32"/>
      <c r="E30" s="32"/>
      <c r="F30" s="32"/>
      <c r="G30" s="32"/>
      <c r="H30" s="33"/>
      <c r="I30" s="32"/>
      <c r="J30" s="32"/>
      <c r="K30" s="32"/>
      <c r="L30" s="32"/>
    </row>
    <row r="31" spans="1:12" ht="15" customHeight="1" x14ac:dyDescent="0.25">
      <c r="A31" s="30" t="str">
        <f t="shared" si="0"/>
        <v>R31</v>
      </c>
      <c r="B31" s="32" t="s">
        <v>206</v>
      </c>
      <c r="C31" s="32" t="s">
        <v>207</v>
      </c>
      <c r="D31" s="32" t="s">
        <v>255</v>
      </c>
      <c r="E31" s="32"/>
      <c r="F31" s="32"/>
      <c r="G31" s="32" t="s">
        <v>248</v>
      </c>
      <c r="H31" s="33" t="s">
        <v>382</v>
      </c>
      <c r="I31" s="32">
        <v>2508723163</v>
      </c>
      <c r="J31" s="32" t="s">
        <v>1100</v>
      </c>
      <c r="K31" s="32" t="s">
        <v>1101</v>
      </c>
      <c r="L31" s="32" t="s">
        <v>1102</v>
      </c>
    </row>
    <row r="32" spans="1:12" ht="15" customHeight="1" x14ac:dyDescent="0.25">
      <c r="B32" s="32"/>
      <c r="C32" s="32"/>
      <c r="D32" s="32"/>
      <c r="E32" s="32"/>
      <c r="F32" s="32"/>
      <c r="G32" s="32"/>
      <c r="H32" s="33"/>
      <c r="I32" s="32"/>
      <c r="J32" s="32"/>
      <c r="K32" s="32"/>
      <c r="L32" s="32"/>
    </row>
    <row r="33" spans="1:12" ht="15" customHeight="1" x14ac:dyDescent="0.25">
      <c r="A33" s="30" t="str">
        <f t="shared" si="0"/>
        <v>R33</v>
      </c>
      <c r="B33" s="32" t="s">
        <v>208</v>
      </c>
      <c r="C33" s="32" t="s">
        <v>1103</v>
      </c>
      <c r="D33" s="32" t="s">
        <v>249</v>
      </c>
      <c r="E33" s="32"/>
      <c r="F33" s="32"/>
      <c r="G33" s="32" t="s">
        <v>239</v>
      </c>
      <c r="H33" s="33" t="s">
        <v>382</v>
      </c>
      <c r="I33" s="32">
        <v>2508723561</v>
      </c>
      <c r="J33" s="32" t="s">
        <v>1104</v>
      </c>
      <c r="K33" s="32" t="s">
        <v>1105</v>
      </c>
      <c r="L33" s="32" t="s">
        <v>1106</v>
      </c>
    </row>
    <row r="34" spans="1:12" ht="15" customHeight="1" x14ac:dyDescent="0.25">
      <c r="A34" s="30" t="str">
        <f t="shared" si="0"/>
        <v/>
      </c>
      <c r="B34" s="32"/>
      <c r="C34" s="32"/>
      <c r="D34" s="32"/>
      <c r="E34" s="32"/>
      <c r="F34" s="32"/>
      <c r="G34" s="32" t="s">
        <v>239</v>
      </c>
      <c r="H34" s="33"/>
      <c r="I34" s="32">
        <v>2508724277</v>
      </c>
      <c r="J34" s="32" t="s">
        <v>1107</v>
      </c>
      <c r="K34" s="32" t="s">
        <v>1108</v>
      </c>
      <c r="L34" s="32" t="s">
        <v>1109</v>
      </c>
    </row>
    <row r="35" spans="1:12" ht="15" customHeight="1" x14ac:dyDescent="0.25">
      <c r="A35" s="30" t="str">
        <f t="shared" si="0"/>
        <v/>
      </c>
      <c r="B35" s="32"/>
      <c r="C35" s="32"/>
      <c r="D35" s="32"/>
      <c r="E35" s="32"/>
      <c r="F35" s="32"/>
      <c r="G35" s="32"/>
      <c r="H35" s="33"/>
      <c r="I35" s="32"/>
      <c r="J35" s="32"/>
      <c r="K35" s="32"/>
      <c r="L35" s="32"/>
    </row>
    <row r="36" spans="1:12" ht="15" customHeight="1" x14ac:dyDescent="0.25">
      <c r="A36" s="30" t="str">
        <f t="shared" si="0"/>
        <v>R36</v>
      </c>
      <c r="B36" s="32" t="s">
        <v>1110</v>
      </c>
      <c r="C36" s="32" t="s">
        <v>1833</v>
      </c>
      <c r="D36" s="32"/>
      <c r="E36" s="32"/>
      <c r="F36" s="32"/>
      <c r="G36" s="32"/>
      <c r="H36" s="33" t="s">
        <v>352</v>
      </c>
      <c r="I36" s="32"/>
      <c r="J36" s="32"/>
      <c r="K36" s="32"/>
      <c r="L36" s="32"/>
    </row>
    <row r="37" spans="1:12" ht="15" customHeight="1" x14ac:dyDescent="0.25">
      <c r="A37" s="30" t="str">
        <f t="shared" si="0"/>
        <v/>
      </c>
      <c r="B37" s="32"/>
      <c r="C37" s="32"/>
      <c r="D37" s="32"/>
      <c r="E37" s="32"/>
      <c r="F37" s="32"/>
      <c r="G37" s="32"/>
      <c r="H37" s="33"/>
      <c r="I37" s="32"/>
      <c r="J37" s="32"/>
      <c r="K37" s="32"/>
      <c r="L37" s="32"/>
    </row>
    <row r="38" spans="1:12" ht="15" customHeight="1" x14ac:dyDescent="0.25">
      <c r="A38" s="30" t="str">
        <f t="shared" si="0"/>
        <v>R38</v>
      </c>
      <c r="B38" s="32" t="s">
        <v>1111</v>
      </c>
      <c r="C38" s="32" t="s">
        <v>1834</v>
      </c>
      <c r="D38" s="32" t="s">
        <v>1112</v>
      </c>
      <c r="E38" s="32"/>
      <c r="F38" s="32"/>
      <c r="G38" s="32" t="s">
        <v>1113</v>
      </c>
      <c r="H38" s="33" t="s">
        <v>382</v>
      </c>
      <c r="I38" s="32">
        <v>2508724176</v>
      </c>
      <c r="J38" s="32" t="s">
        <v>1114</v>
      </c>
      <c r="K38" s="32" t="s">
        <v>1115</v>
      </c>
      <c r="L38" s="32" t="s">
        <v>1116</v>
      </c>
    </row>
    <row r="39" spans="1:12" ht="15" customHeight="1" x14ac:dyDescent="0.25">
      <c r="B39" s="32"/>
      <c r="C39" s="32"/>
      <c r="D39" s="32"/>
      <c r="E39" s="32"/>
      <c r="F39" s="32"/>
      <c r="G39" s="32"/>
      <c r="H39" s="33"/>
      <c r="I39" s="32"/>
      <c r="J39" s="32"/>
      <c r="K39" s="32"/>
      <c r="L39" s="32"/>
    </row>
    <row r="40" spans="1:12" ht="15" customHeight="1" x14ac:dyDescent="0.25">
      <c r="A40" s="30" t="str">
        <f t="shared" si="0"/>
        <v>R40</v>
      </c>
      <c r="B40" s="32" t="s">
        <v>1120</v>
      </c>
      <c r="C40" s="32" t="s">
        <v>1984</v>
      </c>
      <c r="D40" s="32" t="s">
        <v>1121</v>
      </c>
      <c r="E40" s="32"/>
      <c r="F40" s="32"/>
      <c r="G40" s="32" t="s">
        <v>1122</v>
      </c>
      <c r="H40" s="33" t="s">
        <v>382</v>
      </c>
      <c r="I40" s="32">
        <v>2508723107</v>
      </c>
      <c r="J40" s="32" t="s">
        <v>1123</v>
      </c>
      <c r="K40" s="32" t="s">
        <v>1124</v>
      </c>
      <c r="L40" s="32" t="s">
        <v>1125</v>
      </c>
    </row>
    <row r="41" spans="1:12" ht="15" customHeight="1" x14ac:dyDescent="0.25">
      <c r="A41" s="30" t="str">
        <f t="shared" si="0"/>
        <v/>
      </c>
      <c r="B41" s="32"/>
      <c r="C41" s="32"/>
      <c r="D41" s="32"/>
      <c r="E41" s="32"/>
      <c r="F41" s="32"/>
      <c r="G41" s="32" t="s">
        <v>1126</v>
      </c>
      <c r="H41" s="33"/>
      <c r="I41" s="32">
        <v>2508723108</v>
      </c>
      <c r="J41" s="32" t="s">
        <v>1127</v>
      </c>
      <c r="K41" s="32" t="s">
        <v>1128</v>
      </c>
      <c r="L41" s="32" t="s">
        <v>1129</v>
      </c>
    </row>
    <row r="42" spans="1:12" ht="15" customHeight="1" x14ac:dyDescent="0.25">
      <c r="A42" s="30" t="str">
        <f t="shared" si="0"/>
        <v/>
      </c>
      <c r="B42" s="32"/>
      <c r="C42" s="32"/>
      <c r="D42" s="32"/>
      <c r="E42" s="32"/>
      <c r="F42" s="32"/>
      <c r="G42" s="32" t="s">
        <v>241</v>
      </c>
      <c r="H42" s="33"/>
      <c r="I42" s="32">
        <v>2508723109</v>
      </c>
      <c r="J42" s="32" t="s">
        <v>1130</v>
      </c>
      <c r="K42" s="32" t="s">
        <v>1131</v>
      </c>
      <c r="L42" s="32" t="s">
        <v>1132</v>
      </c>
    </row>
    <row r="43" spans="1:12" ht="15" customHeight="1" x14ac:dyDescent="0.25">
      <c r="A43" s="30" t="str">
        <f t="shared" si="0"/>
        <v/>
      </c>
      <c r="B43" s="32"/>
      <c r="C43" s="32"/>
      <c r="D43" s="32"/>
      <c r="E43" s="32"/>
      <c r="F43" s="32"/>
      <c r="G43" s="32" t="s">
        <v>1133</v>
      </c>
      <c r="H43" s="33"/>
      <c r="I43" s="32">
        <v>2508723110</v>
      </c>
      <c r="J43" s="32" t="s">
        <v>1134</v>
      </c>
      <c r="K43" s="32" t="s">
        <v>1135</v>
      </c>
      <c r="L43" s="32" t="s">
        <v>1136</v>
      </c>
    </row>
    <row r="44" spans="1:12" ht="15" customHeight="1" x14ac:dyDescent="0.25">
      <c r="A44" s="30" t="str">
        <f t="shared" si="0"/>
        <v/>
      </c>
      <c r="B44" s="32"/>
      <c r="C44" s="32"/>
      <c r="D44" s="32"/>
      <c r="E44" s="32"/>
      <c r="F44" s="32"/>
      <c r="G44" s="32" t="s">
        <v>1122</v>
      </c>
      <c r="H44" s="33"/>
      <c r="I44" s="32">
        <v>2508723531</v>
      </c>
      <c r="J44" s="32" t="s">
        <v>1137</v>
      </c>
      <c r="K44" s="32" t="s">
        <v>1138</v>
      </c>
      <c r="L44" s="32" t="s">
        <v>1139</v>
      </c>
    </row>
    <row r="45" spans="1:12" ht="15" customHeight="1" x14ac:dyDescent="0.25">
      <c r="A45" s="30" t="str">
        <f t="shared" si="0"/>
        <v/>
      </c>
      <c r="B45" s="32"/>
      <c r="C45" s="32"/>
      <c r="D45" s="32"/>
      <c r="E45" s="32"/>
      <c r="F45" s="32"/>
      <c r="G45" s="32" t="s">
        <v>1126</v>
      </c>
      <c r="H45" s="33"/>
      <c r="I45" s="32">
        <v>2508723532</v>
      </c>
      <c r="J45" s="32" t="s">
        <v>1140</v>
      </c>
      <c r="K45" s="32" t="s">
        <v>1141</v>
      </c>
      <c r="L45" s="32" t="s">
        <v>1142</v>
      </c>
    </row>
    <row r="46" spans="1:12" ht="15" customHeight="1" x14ac:dyDescent="0.25">
      <c r="A46" s="30" t="str">
        <f t="shared" si="0"/>
        <v/>
      </c>
      <c r="B46" s="32"/>
      <c r="C46" s="32"/>
      <c r="D46" s="32"/>
      <c r="E46" s="32"/>
      <c r="F46" s="32"/>
      <c r="G46" s="32" t="s">
        <v>241</v>
      </c>
      <c r="H46" s="33"/>
      <c r="I46" s="32">
        <v>2508723533</v>
      </c>
      <c r="J46" s="32" t="s">
        <v>1143</v>
      </c>
      <c r="K46" s="32" t="s">
        <v>1144</v>
      </c>
      <c r="L46" s="32" t="s">
        <v>1145</v>
      </c>
    </row>
    <row r="47" spans="1:12" ht="15" customHeight="1" x14ac:dyDescent="0.25">
      <c r="A47" s="30" t="str">
        <f t="shared" si="0"/>
        <v/>
      </c>
      <c r="B47" s="32"/>
      <c r="C47" s="32"/>
      <c r="D47" s="32"/>
      <c r="E47" s="32"/>
      <c r="F47" s="32"/>
      <c r="G47" s="32" t="s">
        <v>1133</v>
      </c>
      <c r="H47" s="33"/>
      <c r="I47" s="32">
        <v>2508723534</v>
      </c>
      <c r="J47" s="32" t="s">
        <v>1146</v>
      </c>
      <c r="K47" s="32" t="s">
        <v>1147</v>
      </c>
      <c r="L47" s="32" t="s">
        <v>1148</v>
      </c>
    </row>
    <row r="48" spans="1:12" ht="15" customHeight="1" x14ac:dyDescent="0.25">
      <c r="B48" s="32"/>
      <c r="C48" s="32"/>
      <c r="D48" s="32"/>
      <c r="E48" s="32"/>
      <c r="F48" s="32"/>
      <c r="G48" s="32"/>
      <c r="H48" s="33"/>
      <c r="I48" s="32"/>
      <c r="J48" s="32"/>
      <c r="K48" s="32"/>
      <c r="L48" s="32"/>
    </row>
    <row r="49" spans="1:12" ht="15" customHeight="1" x14ac:dyDescent="0.25">
      <c r="A49" s="30" t="str">
        <f t="shared" si="0"/>
        <v>R49</v>
      </c>
      <c r="B49" s="32" t="s">
        <v>1149</v>
      </c>
      <c r="C49" s="32" t="s">
        <v>1835</v>
      </c>
      <c r="D49" s="32" t="s">
        <v>1150</v>
      </c>
      <c r="E49" s="32"/>
      <c r="F49" s="32"/>
      <c r="G49" s="32"/>
      <c r="H49" s="33" t="s">
        <v>352</v>
      </c>
      <c r="I49" s="32"/>
      <c r="J49" s="32"/>
      <c r="K49" s="32"/>
      <c r="L49" s="32"/>
    </row>
    <row r="50" spans="1:12" ht="15" customHeight="1" x14ac:dyDescent="0.25">
      <c r="B50" s="32"/>
      <c r="C50" s="32"/>
      <c r="D50" s="32"/>
      <c r="E50" s="32"/>
      <c r="F50" s="32"/>
      <c r="G50" s="32"/>
      <c r="H50" s="33"/>
      <c r="I50" s="32"/>
      <c r="J50" s="32"/>
      <c r="K50" s="32"/>
      <c r="L50" s="32"/>
    </row>
    <row r="51" spans="1:12" s="39" customFormat="1" ht="15" customHeight="1" x14ac:dyDescent="0.25">
      <c r="A51" s="39" t="str">
        <f t="shared" si="0"/>
        <v/>
      </c>
      <c r="B51" s="40"/>
      <c r="C51" s="40" t="s">
        <v>1971</v>
      </c>
      <c r="D51" s="40"/>
      <c r="E51" s="40"/>
      <c r="F51" s="40"/>
      <c r="G51" s="40"/>
      <c r="H51" s="41"/>
      <c r="I51" s="40"/>
      <c r="J51" s="40"/>
      <c r="K51" s="40"/>
      <c r="L51" s="40"/>
    </row>
    <row r="52" spans="1:12" ht="15" customHeight="1" x14ac:dyDescent="0.25">
      <c r="A52" s="30" t="str">
        <f>IF(EXACT(H52,"N"),CONCATENATE("R",ROW()),IF(EXACT(H52,"Y"),CONCATENATE("R",ROW()),""))</f>
        <v>R52</v>
      </c>
      <c r="B52" s="32" t="s">
        <v>62</v>
      </c>
      <c r="C52" s="32" t="s">
        <v>1800</v>
      </c>
      <c r="D52" s="32" t="s">
        <v>236</v>
      </c>
      <c r="E52" s="32"/>
      <c r="F52" s="32"/>
      <c r="G52" s="32" t="s">
        <v>237</v>
      </c>
      <c r="H52" s="33" t="s">
        <v>352</v>
      </c>
      <c r="I52" s="32">
        <v>2508722571</v>
      </c>
      <c r="J52" s="32" t="s">
        <v>1117</v>
      </c>
      <c r="K52" s="32" t="s">
        <v>1118</v>
      </c>
      <c r="L52" s="32" t="s">
        <v>1119</v>
      </c>
    </row>
    <row r="53" spans="1:12" ht="15" customHeight="1" x14ac:dyDescent="0.25">
      <c r="A53" s="30" t="str">
        <f>IF(EXACT(H53,"N"),CONCATENATE("R",ROW()),IF(EXACT(H53,"Y"),CONCATENATE("R",ROW()),""))</f>
        <v/>
      </c>
      <c r="B53" s="32"/>
      <c r="C53" s="32"/>
      <c r="D53" s="32"/>
      <c r="E53" s="32"/>
      <c r="F53" s="32"/>
      <c r="G53" s="32"/>
      <c r="H53" s="33"/>
      <c r="I53" s="32"/>
      <c r="J53" s="32"/>
      <c r="K53" s="32"/>
      <c r="L53" s="32"/>
    </row>
    <row r="54" spans="1:12" ht="15" customHeight="1" x14ac:dyDescent="0.25">
      <c r="A54" s="30" t="str">
        <f t="shared" si="0"/>
        <v>R54</v>
      </c>
      <c r="B54" s="32" t="s">
        <v>63</v>
      </c>
      <c r="C54" s="32" t="s">
        <v>1801</v>
      </c>
      <c r="D54" s="32" t="s">
        <v>235</v>
      </c>
      <c r="E54" s="32"/>
      <c r="F54" s="32"/>
      <c r="G54" s="32" t="s">
        <v>1151</v>
      </c>
      <c r="H54" s="33" t="s">
        <v>382</v>
      </c>
      <c r="I54" s="32">
        <v>2508724463</v>
      </c>
      <c r="J54" s="32" t="s">
        <v>1152</v>
      </c>
      <c r="K54" s="32" t="s">
        <v>1153</v>
      </c>
      <c r="L54" s="32" t="s">
        <v>1154</v>
      </c>
    </row>
    <row r="55" spans="1:12" ht="15" customHeight="1" x14ac:dyDescent="0.25">
      <c r="B55" s="32"/>
      <c r="C55" s="32"/>
      <c r="D55" s="32"/>
      <c r="E55" s="32"/>
      <c r="F55" s="32"/>
      <c r="G55" s="32"/>
      <c r="H55" s="33"/>
      <c r="I55" s="32"/>
      <c r="J55" s="32"/>
      <c r="K55" s="32"/>
      <c r="L55" s="32"/>
    </row>
    <row r="56" spans="1:12" ht="15" customHeight="1" x14ac:dyDescent="0.25">
      <c r="A56" s="30" t="str">
        <f t="shared" si="0"/>
        <v>R56</v>
      </c>
      <c r="B56" s="32" t="s">
        <v>70</v>
      </c>
      <c r="C56" s="32" t="s">
        <v>71</v>
      </c>
      <c r="D56" s="32" t="s">
        <v>232</v>
      </c>
      <c r="E56" s="32"/>
      <c r="F56" s="32"/>
      <c r="G56" s="32" t="s">
        <v>1155</v>
      </c>
      <c r="H56" s="33" t="s">
        <v>382</v>
      </c>
      <c r="I56" s="32">
        <v>2508722941</v>
      </c>
      <c r="J56" s="32" t="s">
        <v>1156</v>
      </c>
      <c r="K56" s="32" t="s">
        <v>1157</v>
      </c>
      <c r="L56" s="32" t="s">
        <v>1158</v>
      </c>
    </row>
    <row r="57" spans="1:12" ht="15" customHeight="1" x14ac:dyDescent="0.25">
      <c r="A57" s="30" t="str">
        <f t="shared" si="0"/>
        <v/>
      </c>
      <c r="B57" s="32"/>
      <c r="C57" s="32"/>
      <c r="D57" s="32"/>
      <c r="E57" s="32"/>
      <c r="F57" s="32"/>
      <c r="G57" s="32" t="s">
        <v>233</v>
      </c>
      <c r="H57" s="33"/>
      <c r="I57" s="32">
        <v>2508723994</v>
      </c>
      <c r="J57" s="32" t="s">
        <v>1159</v>
      </c>
      <c r="K57" s="32" t="s">
        <v>1160</v>
      </c>
      <c r="L57" s="32" t="s">
        <v>1161</v>
      </c>
    </row>
    <row r="58" spans="1:12" ht="15" customHeight="1" x14ac:dyDescent="0.25">
      <c r="B58" s="32"/>
      <c r="C58" s="32"/>
      <c r="D58" s="32"/>
      <c r="E58" s="32"/>
      <c r="F58" s="32"/>
      <c r="G58" s="32"/>
      <c r="H58" s="33"/>
      <c r="I58" s="32"/>
      <c r="J58" s="32"/>
      <c r="K58" s="32"/>
      <c r="L58" s="32"/>
    </row>
    <row r="59" spans="1:12" ht="15" customHeight="1" x14ac:dyDescent="0.25">
      <c r="A59" s="30" t="str">
        <f t="shared" si="0"/>
        <v>R59</v>
      </c>
      <c r="B59" s="32" t="s">
        <v>68</v>
      </c>
      <c r="C59" s="32" t="s">
        <v>69</v>
      </c>
      <c r="D59" s="32" t="s">
        <v>230</v>
      </c>
      <c r="E59" s="32"/>
      <c r="F59" s="32"/>
      <c r="G59" s="32" t="s">
        <v>231</v>
      </c>
      <c r="H59" s="33" t="s">
        <v>382</v>
      </c>
      <c r="I59" s="32">
        <v>2508724416</v>
      </c>
      <c r="J59" s="32" t="s">
        <v>1162</v>
      </c>
      <c r="K59" s="32" t="s">
        <v>1163</v>
      </c>
      <c r="L59" s="32" t="s">
        <v>1164</v>
      </c>
    </row>
    <row r="60" spans="1:12" ht="15" customHeight="1" x14ac:dyDescent="0.25">
      <c r="B60" s="32"/>
      <c r="C60" s="32"/>
      <c r="D60" s="32"/>
      <c r="E60" s="32"/>
      <c r="F60" s="32"/>
      <c r="G60" s="32"/>
      <c r="H60" s="33"/>
      <c r="I60" s="32"/>
      <c r="J60" s="32"/>
      <c r="K60" s="32"/>
      <c r="L60" s="32"/>
    </row>
    <row r="61" spans="1:12" ht="15" customHeight="1" x14ac:dyDescent="0.25">
      <c r="A61" s="30" t="str">
        <f t="shared" si="0"/>
        <v>R61</v>
      </c>
      <c r="B61" s="32" t="s">
        <v>66</v>
      </c>
      <c r="C61" s="32" t="s">
        <v>67</v>
      </c>
      <c r="D61" s="32" t="s">
        <v>228</v>
      </c>
      <c r="E61" s="32"/>
      <c r="F61" s="32"/>
      <c r="G61" s="32" t="s">
        <v>229</v>
      </c>
      <c r="H61" s="33" t="s">
        <v>382</v>
      </c>
      <c r="I61" s="32">
        <v>2508724415</v>
      </c>
      <c r="J61" s="32" t="s">
        <v>1165</v>
      </c>
      <c r="K61" s="32" t="s">
        <v>1166</v>
      </c>
      <c r="L61" s="32" t="s">
        <v>1167</v>
      </c>
    </row>
    <row r="62" spans="1:12" ht="15" customHeight="1" x14ac:dyDescent="0.25">
      <c r="B62" s="32"/>
      <c r="C62" s="32"/>
      <c r="D62" s="32"/>
      <c r="E62" s="32"/>
      <c r="F62" s="32"/>
      <c r="G62" s="32"/>
      <c r="H62" s="33"/>
      <c r="I62" s="32"/>
      <c r="J62" s="32"/>
      <c r="K62" s="32"/>
      <c r="L62" s="32"/>
    </row>
    <row r="63" spans="1:12" ht="15" customHeight="1" x14ac:dyDescent="0.25">
      <c r="A63" s="30" t="str">
        <f t="shared" si="0"/>
        <v>R63</v>
      </c>
      <c r="B63" s="32" t="s">
        <v>64</v>
      </c>
      <c r="C63" s="32" t="s">
        <v>65</v>
      </c>
      <c r="D63" s="32" t="s">
        <v>226</v>
      </c>
      <c r="E63" s="32"/>
      <c r="F63" s="32"/>
      <c r="G63" s="32" t="s">
        <v>227</v>
      </c>
      <c r="H63" s="33" t="s">
        <v>382</v>
      </c>
      <c r="I63" s="32">
        <v>2508724208</v>
      </c>
      <c r="J63" s="32" t="s">
        <v>1168</v>
      </c>
      <c r="K63" s="32" t="s">
        <v>1169</v>
      </c>
      <c r="L63" s="32" t="s">
        <v>1170</v>
      </c>
    </row>
    <row r="64" spans="1:12" ht="15" customHeight="1" x14ac:dyDescent="0.25">
      <c r="B64" s="32"/>
      <c r="C64" s="32"/>
      <c r="D64" s="32"/>
      <c r="E64" s="32"/>
      <c r="F64" s="32"/>
      <c r="G64" s="32"/>
      <c r="H64" s="33"/>
      <c r="I64" s="32"/>
      <c r="J64" s="32"/>
      <c r="K64" s="32"/>
      <c r="L64" s="32"/>
    </row>
    <row r="65" spans="1:12" ht="15" customHeight="1" x14ac:dyDescent="0.25">
      <c r="A65" s="30" t="str">
        <f t="shared" si="0"/>
        <v>R65</v>
      </c>
      <c r="B65" s="32" t="s">
        <v>1171</v>
      </c>
      <c r="C65" s="32" t="s">
        <v>1172</v>
      </c>
      <c r="D65" s="32" t="s">
        <v>225</v>
      </c>
      <c r="E65" s="32"/>
      <c r="F65" s="32"/>
      <c r="G65" s="32" t="s">
        <v>1173</v>
      </c>
      <c r="H65" s="33" t="s">
        <v>382</v>
      </c>
      <c r="I65" s="32">
        <v>2508723626</v>
      </c>
      <c r="J65" s="32" t="s">
        <v>1174</v>
      </c>
      <c r="K65" s="32" t="s">
        <v>1175</v>
      </c>
      <c r="L65" s="32" t="s">
        <v>1176</v>
      </c>
    </row>
    <row r="66" spans="1:12" ht="15" customHeight="1" x14ac:dyDescent="0.25">
      <c r="A66" s="30" t="str">
        <f t="shared" si="0"/>
        <v/>
      </c>
      <c r="B66" s="32"/>
      <c r="C66" s="32"/>
      <c r="D66" s="32"/>
      <c r="E66" s="32"/>
      <c r="F66" s="32"/>
      <c r="G66" s="32" t="s">
        <v>224</v>
      </c>
      <c r="H66" s="33"/>
      <c r="I66" s="32">
        <v>2508723902</v>
      </c>
      <c r="J66" s="32" t="s">
        <v>1177</v>
      </c>
      <c r="K66" s="32" t="s">
        <v>1178</v>
      </c>
      <c r="L66" s="32" t="s">
        <v>1179</v>
      </c>
    </row>
    <row r="67" spans="1:12" ht="15" customHeight="1" x14ac:dyDescent="0.25">
      <c r="B67" s="32"/>
      <c r="C67" s="32"/>
      <c r="D67" s="32"/>
      <c r="E67" s="32"/>
      <c r="F67" s="32"/>
      <c r="G67" s="32"/>
      <c r="H67" s="33"/>
      <c r="I67" s="32"/>
      <c r="J67" s="32"/>
      <c r="K67" s="32"/>
      <c r="L67" s="32"/>
    </row>
    <row r="68" spans="1:12" ht="15" customHeight="1" x14ac:dyDescent="0.25">
      <c r="A68" s="30" t="str">
        <f t="shared" si="0"/>
        <v>R68</v>
      </c>
      <c r="B68" s="32" t="s">
        <v>72</v>
      </c>
      <c r="C68" s="32" t="s">
        <v>73</v>
      </c>
      <c r="D68" s="32" t="s">
        <v>223</v>
      </c>
      <c r="E68" s="32"/>
      <c r="F68" s="32"/>
      <c r="G68" s="32" t="s">
        <v>224</v>
      </c>
      <c r="H68" s="33" t="s">
        <v>352</v>
      </c>
      <c r="I68" s="32">
        <v>2508723902</v>
      </c>
      <c r="J68" s="32" t="s">
        <v>1177</v>
      </c>
      <c r="K68" s="32" t="s">
        <v>1178</v>
      </c>
      <c r="L68" s="32" t="s">
        <v>1179</v>
      </c>
    </row>
    <row r="69" spans="1:12" ht="15" customHeight="1" x14ac:dyDescent="0.25">
      <c r="B69" s="32"/>
      <c r="C69" s="32"/>
      <c r="D69" s="32"/>
      <c r="E69" s="32"/>
      <c r="F69" s="32"/>
      <c r="G69" s="32"/>
      <c r="H69" s="33"/>
      <c r="I69" s="32"/>
      <c r="J69" s="32"/>
      <c r="K69" s="32"/>
      <c r="L69" s="32"/>
    </row>
    <row r="70" spans="1:12" ht="15" customHeight="1" x14ac:dyDescent="0.25">
      <c r="A70" s="30" t="str">
        <f t="shared" si="0"/>
        <v>R70</v>
      </c>
      <c r="B70" s="32" t="s">
        <v>60</v>
      </c>
      <c r="C70" s="32" t="s">
        <v>61</v>
      </c>
      <c r="D70" s="32" t="s">
        <v>221</v>
      </c>
      <c r="E70" s="32"/>
      <c r="F70" s="32"/>
      <c r="G70" s="32" t="s">
        <v>1180</v>
      </c>
      <c r="H70" s="33" t="s">
        <v>382</v>
      </c>
      <c r="I70" s="32">
        <v>2508724588</v>
      </c>
      <c r="J70" s="32" t="s">
        <v>1181</v>
      </c>
      <c r="K70" s="32" t="s">
        <v>1182</v>
      </c>
      <c r="L70" s="32" t="s">
        <v>1183</v>
      </c>
    </row>
    <row r="71" spans="1:12" ht="15" customHeight="1" x14ac:dyDescent="0.25">
      <c r="A71" s="30" t="str">
        <f t="shared" si="0"/>
        <v/>
      </c>
      <c r="B71" s="32"/>
      <c r="C71" s="32"/>
      <c r="D71" s="32"/>
      <c r="E71" s="32"/>
      <c r="F71" s="32"/>
      <c r="G71" s="32"/>
      <c r="H71" s="33"/>
      <c r="I71" s="32"/>
      <c r="J71" s="32"/>
      <c r="K71" s="32"/>
      <c r="L71" s="32"/>
    </row>
    <row r="72" spans="1:12" ht="15" customHeight="1" x14ac:dyDescent="0.25">
      <c r="A72" s="30" t="str">
        <f t="shared" si="0"/>
        <v>R72</v>
      </c>
      <c r="B72" s="32" t="s">
        <v>1184</v>
      </c>
      <c r="C72" s="32" t="s">
        <v>1185</v>
      </c>
      <c r="D72" s="32"/>
      <c r="E72" s="32"/>
      <c r="F72" s="32"/>
      <c r="G72" s="32"/>
      <c r="H72" s="33" t="s">
        <v>352</v>
      </c>
      <c r="I72" s="32"/>
      <c r="J72" s="32"/>
      <c r="K72" s="32"/>
      <c r="L72" s="32"/>
    </row>
    <row r="73" spans="1:12" ht="15" customHeight="1" x14ac:dyDescent="0.25">
      <c r="A73" s="30" t="str">
        <f t="shared" si="0"/>
        <v/>
      </c>
      <c r="B73" s="32"/>
      <c r="C73" s="32"/>
      <c r="D73" s="32"/>
      <c r="E73" s="32"/>
      <c r="F73" s="32"/>
      <c r="G73" s="32"/>
      <c r="H73" s="33"/>
      <c r="I73" s="32"/>
      <c r="J73" s="32"/>
      <c r="K73" s="32"/>
      <c r="L73" s="32"/>
    </row>
    <row r="74" spans="1:12" ht="15" customHeight="1" x14ac:dyDescent="0.25">
      <c r="A74" s="30" t="str">
        <f t="shared" ref="A74:A155" si="1">IF(EXACT(H74,"N"),CONCATENATE("R",ROW()),IF(EXACT(H74,"Y"),CONCATENATE("R",ROW()),""))</f>
        <v>R74</v>
      </c>
      <c r="B74" s="32" t="s">
        <v>1186</v>
      </c>
      <c r="C74" s="32" t="s">
        <v>1836</v>
      </c>
      <c r="D74" s="32" t="s">
        <v>1187</v>
      </c>
      <c r="E74" s="32"/>
      <c r="F74" s="32"/>
      <c r="G74" s="32" t="s">
        <v>238</v>
      </c>
      <c r="H74" s="33" t="s">
        <v>352</v>
      </c>
      <c r="I74" s="32">
        <v>2508723321</v>
      </c>
      <c r="J74" s="32" t="s">
        <v>1188</v>
      </c>
      <c r="K74" s="32" t="s">
        <v>1189</v>
      </c>
      <c r="L74" s="32" t="s">
        <v>1190</v>
      </c>
    </row>
    <row r="75" spans="1:12" ht="15" customHeight="1" x14ac:dyDescent="0.25">
      <c r="A75" s="30" t="str">
        <f t="shared" si="1"/>
        <v/>
      </c>
      <c r="B75" s="32"/>
      <c r="C75" s="32"/>
      <c r="D75" s="32"/>
      <c r="E75" s="32"/>
      <c r="F75" s="32"/>
      <c r="G75" s="32" t="s">
        <v>1191</v>
      </c>
      <c r="H75" s="33"/>
      <c r="I75" s="32">
        <v>2508724490</v>
      </c>
      <c r="J75" s="32" t="s">
        <v>1192</v>
      </c>
      <c r="K75" s="32" t="s">
        <v>1193</v>
      </c>
      <c r="L75" s="32" t="s">
        <v>1194</v>
      </c>
    </row>
    <row r="76" spans="1:12" ht="15" customHeight="1" x14ac:dyDescent="0.25">
      <c r="B76" s="32"/>
      <c r="C76" s="32"/>
      <c r="D76" s="32"/>
      <c r="E76" s="32"/>
      <c r="F76" s="32"/>
      <c r="G76" s="32"/>
      <c r="H76" s="33"/>
      <c r="I76" s="32"/>
      <c r="J76" s="32"/>
      <c r="K76" s="32"/>
      <c r="L76" s="32"/>
    </row>
    <row r="77" spans="1:12" ht="15" customHeight="1" x14ac:dyDescent="0.25">
      <c r="A77" s="30" t="str">
        <f t="shared" si="1"/>
        <v>R77</v>
      </c>
      <c r="B77" s="32" t="s">
        <v>1195</v>
      </c>
      <c r="C77" s="32" t="s">
        <v>1802</v>
      </c>
      <c r="D77" s="32" t="s">
        <v>256</v>
      </c>
      <c r="E77" s="32"/>
      <c r="F77" s="32"/>
      <c r="G77" s="32" t="s">
        <v>257</v>
      </c>
      <c r="H77" s="33" t="s">
        <v>352</v>
      </c>
      <c r="I77" s="32">
        <v>2508722961</v>
      </c>
      <c r="J77" s="32" t="s">
        <v>1196</v>
      </c>
      <c r="K77" s="32" t="s">
        <v>1197</v>
      </c>
      <c r="L77" s="32" t="s">
        <v>1198</v>
      </c>
    </row>
    <row r="78" spans="1:12" ht="15" customHeight="1" x14ac:dyDescent="0.25">
      <c r="B78" s="32"/>
      <c r="C78" s="32"/>
      <c r="D78" s="32"/>
      <c r="E78" s="32"/>
      <c r="F78" s="32"/>
      <c r="G78" s="32"/>
      <c r="H78" s="33"/>
      <c r="I78" s="32"/>
      <c r="J78" s="32"/>
      <c r="K78" s="32"/>
      <c r="L78" s="32"/>
    </row>
    <row r="79" spans="1:12" ht="15" customHeight="1" x14ac:dyDescent="0.25">
      <c r="A79" s="30" t="str">
        <f t="shared" si="1"/>
        <v>R79</v>
      </c>
      <c r="B79" s="32" t="s">
        <v>1199</v>
      </c>
      <c r="C79" s="32" t="s">
        <v>204</v>
      </c>
      <c r="D79" s="32" t="s">
        <v>259</v>
      </c>
      <c r="E79" s="32"/>
      <c r="F79" s="32"/>
      <c r="G79" s="32" t="s">
        <v>258</v>
      </c>
      <c r="H79" s="33" t="s">
        <v>382</v>
      </c>
      <c r="I79" s="32">
        <v>2508723950</v>
      </c>
      <c r="J79" s="32" t="s">
        <v>1200</v>
      </c>
      <c r="K79" s="32" t="s">
        <v>1201</v>
      </c>
      <c r="L79" s="32" t="s">
        <v>1202</v>
      </c>
    </row>
    <row r="80" spans="1:12" ht="15" customHeight="1" x14ac:dyDescent="0.25">
      <c r="A80" s="30" t="str">
        <f t="shared" si="1"/>
        <v/>
      </c>
      <c r="B80" s="32"/>
      <c r="C80" s="32"/>
      <c r="D80" s="32" t="s">
        <v>1203</v>
      </c>
      <c r="E80" s="32"/>
      <c r="F80" s="32"/>
      <c r="G80" s="32" t="s">
        <v>258</v>
      </c>
      <c r="H80" s="33"/>
      <c r="I80" s="32">
        <v>2508721842</v>
      </c>
      <c r="J80" s="32" t="s">
        <v>1204</v>
      </c>
      <c r="K80" s="32" t="s">
        <v>1205</v>
      </c>
      <c r="L80" s="32" t="s">
        <v>1206</v>
      </c>
    </row>
    <row r="81" spans="1:12" ht="15" customHeight="1" x14ac:dyDescent="0.25">
      <c r="B81" s="32"/>
      <c r="C81" s="32"/>
      <c r="D81" s="32"/>
      <c r="E81" s="32"/>
      <c r="F81" s="32"/>
      <c r="G81" s="32"/>
      <c r="H81" s="33"/>
      <c r="I81" s="32"/>
      <c r="J81" s="32"/>
      <c r="K81" s="32"/>
      <c r="L81" s="32"/>
    </row>
    <row r="82" spans="1:12" s="39" customFormat="1" ht="15" customHeight="1" x14ac:dyDescent="0.25">
      <c r="A82" s="39" t="str">
        <f t="shared" si="1"/>
        <v/>
      </c>
      <c r="C82" s="39" t="s">
        <v>1972</v>
      </c>
    </row>
    <row r="83" spans="1:12" ht="15" customHeight="1" x14ac:dyDescent="0.25">
      <c r="A83" s="30" t="str">
        <f t="shared" si="1"/>
        <v>R83</v>
      </c>
      <c r="B83" s="32" t="s">
        <v>157</v>
      </c>
      <c r="C83" s="32" t="s">
        <v>158</v>
      </c>
      <c r="D83" s="32" t="s">
        <v>266</v>
      </c>
      <c r="E83" s="32"/>
      <c r="F83" s="32"/>
      <c r="G83" s="32" t="s">
        <v>267</v>
      </c>
      <c r="H83" s="33" t="s">
        <v>382</v>
      </c>
      <c r="I83" s="32">
        <v>2508724922</v>
      </c>
      <c r="J83" s="32" t="s">
        <v>1207</v>
      </c>
      <c r="K83" s="32" t="s">
        <v>1208</v>
      </c>
      <c r="L83" s="32" t="s">
        <v>1209</v>
      </c>
    </row>
    <row r="84" spans="1:12" ht="15" customHeight="1" x14ac:dyDescent="0.25">
      <c r="A84" s="30" t="str">
        <f t="shared" si="1"/>
        <v>R84</v>
      </c>
      <c r="B84" s="32" t="s">
        <v>159</v>
      </c>
      <c r="C84" s="32" t="s">
        <v>160</v>
      </c>
      <c r="D84" s="32" t="s">
        <v>266</v>
      </c>
      <c r="E84" s="32"/>
      <c r="F84" s="32"/>
      <c r="G84" s="32" t="s">
        <v>268</v>
      </c>
      <c r="H84" s="33" t="s">
        <v>382</v>
      </c>
      <c r="I84" s="32">
        <v>2508724923</v>
      </c>
      <c r="J84" s="32" t="s">
        <v>1210</v>
      </c>
      <c r="K84" s="32" t="s">
        <v>1211</v>
      </c>
      <c r="L84" s="32" t="s">
        <v>1212</v>
      </c>
    </row>
    <row r="85" spans="1:12" ht="15" customHeight="1" x14ac:dyDescent="0.25">
      <c r="B85" s="32"/>
      <c r="C85" s="32"/>
      <c r="D85" s="32"/>
      <c r="E85" s="32"/>
      <c r="F85" s="32"/>
      <c r="G85" s="32"/>
      <c r="H85" s="33"/>
      <c r="I85" s="32"/>
      <c r="J85" s="32"/>
      <c r="K85" s="32"/>
      <c r="L85" s="32"/>
    </row>
    <row r="86" spans="1:12" ht="15" customHeight="1" x14ac:dyDescent="0.25">
      <c r="A86" s="30" t="str">
        <f t="shared" si="1"/>
        <v>R86</v>
      </c>
      <c r="B86" s="32" t="s">
        <v>1213</v>
      </c>
      <c r="C86" s="32" t="s">
        <v>1214</v>
      </c>
      <c r="D86" s="32" t="s">
        <v>1215</v>
      </c>
      <c r="E86" s="32"/>
      <c r="F86" s="32"/>
      <c r="G86" s="32" t="s">
        <v>260</v>
      </c>
      <c r="H86" s="33" t="s">
        <v>382</v>
      </c>
      <c r="I86" s="32"/>
      <c r="J86" s="32"/>
      <c r="K86" s="32"/>
      <c r="L86" s="32"/>
    </row>
    <row r="87" spans="1:12" ht="15" customHeight="1" x14ac:dyDescent="0.25">
      <c r="B87" s="32"/>
      <c r="C87" s="32"/>
      <c r="D87" s="32"/>
      <c r="E87" s="32"/>
      <c r="F87" s="32"/>
      <c r="G87" s="32"/>
      <c r="H87" s="33"/>
      <c r="I87" s="32"/>
      <c r="J87" s="32"/>
      <c r="K87" s="32"/>
      <c r="L87" s="32"/>
    </row>
    <row r="88" spans="1:12" ht="15" customHeight="1" x14ac:dyDescent="0.25">
      <c r="A88" s="30" t="str">
        <f t="shared" si="1"/>
        <v>R88</v>
      </c>
      <c r="B88" s="32" t="s">
        <v>155</v>
      </c>
      <c r="C88" s="32" t="s">
        <v>156</v>
      </c>
      <c r="D88" s="32" t="s">
        <v>263</v>
      </c>
      <c r="E88" s="32"/>
      <c r="F88" s="32"/>
      <c r="G88" s="32" t="s">
        <v>261</v>
      </c>
      <c r="H88" s="33" t="s">
        <v>382</v>
      </c>
      <c r="I88" s="32">
        <v>2508723905</v>
      </c>
      <c r="J88" s="32" t="s">
        <v>1216</v>
      </c>
      <c r="K88" s="32" t="s">
        <v>1217</v>
      </c>
      <c r="L88" s="32" t="s">
        <v>1218</v>
      </c>
    </row>
    <row r="89" spans="1:12" ht="15" customHeight="1" x14ac:dyDescent="0.25">
      <c r="B89" s="32"/>
      <c r="C89" s="32"/>
      <c r="D89" s="32"/>
      <c r="E89" s="32"/>
      <c r="F89" s="32"/>
      <c r="G89" s="32"/>
      <c r="H89" s="33"/>
      <c r="I89" s="32"/>
      <c r="J89" s="32"/>
      <c r="K89" s="32"/>
      <c r="L89" s="32"/>
    </row>
    <row r="90" spans="1:12" ht="15" customHeight="1" x14ac:dyDescent="0.25">
      <c r="A90" s="30" t="str">
        <f t="shared" si="1"/>
        <v>R90</v>
      </c>
      <c r="B90" s="32" t="s">
        <v>153</v>
      </c>
      <c r="C90" s="32" t="s">
        <v>154</v>
      </c>
      <c r="D90" s="32" t="s">
        <v>264</v>
      </c>
      <c r="E90" s="32"/>
      <c r="F90" s="32"/>
      <c r="G90" s="32" t="s">
        <v>265</v>
      </c>
      <c r="H90" s="33" t="s">
        <v>352</v>
      </c>
      <c r="I90" s="32">
        <v>2508724599</v>
      </c>
      <c r="J90" s="32" t="s">
        <v>1219</v>
      </c>
      <c r="K90" s="32" t="s">
        <v>1220</v>
      </c>
      <c r="L90" s="32" t="s">
        <v>1221</v>
      </c>
    </row>
    <row r="91" spans="1:12" ht="15" customHeight="1" x14ac:dyDescent="0.25">
      <c r="B91" s="32"/>
      <c r="C91" s="32"/>
      <c r="D91" s="32"/>
      <c r="E91" s="32"/>
      <c r="F91" s="32"/>
      <c r="G91" s="32"/>
      <c r="H91" s="33"/>
      <c r="I91" s="32"/>
      <c r="J91" s="32"/>
      <c r="K91" s="32"/>
      <c r="L91" s="32"/>
    </row>
    <row r="92" spans="1:12" ht="15" customHeight="1" x14ac:dyDescent="0.25">
      <c r="A92" s="30" t="str">
        <f t="shared" si="1"/>
        <v>R92</v>
      </c>
      <c r="B92" s="32" t="s">
        <v>151</v>
      </c>
      <c r="C92" s="32" t="s">
        <v>152</v>
      </c>
      <c r="D92" s="32" t="s">
        <v>1934</v>
      </c>
      <c r="E92" s="32"/>
      <c r="F92" s="32"/>
      <c r="G92" s="32"/>
      <c r="H92" s="33" t="s">
        <v>352</v>
      </c>
      <c r="I92" s="32"/>
      <c r="J92" s="32"/>
      <c r="K92" s="32"/>
      <c r="L92" s="32"/>
    </row>
    <row r="93" spans="1:12" ht="15" customHeight="1" x14ac:dyDescent="0.25">
      <c r="B93" s="32"/>
      <c r="C93" s="32"/>
      <c r="D93" s="32"/>
      <c r="E93" s="32"/>
      <c r="F93" s="32"/>
      <c r="G93" s="32"/>
      <c r="H93" s="33"/>
      <c r="I93" s="32"/>
      <c r="J93" s="32"/>
      <c r="K93" s="32"/>
      <c r="L93" s="32"/>
    </row>
    <row r="94" spans="1:12" ht="15" customHeight="1" x14ac:dyDescent="0.25">
      <c r="A94" s="30" t="str">
        <f t="shared" si="1"/>
        <v>R94</v>
      </c>
      <c r="B94" s="32" t="s">
        <v>149</v>
      </c>
      <c r="C94" s="32" t="s">
        <v>150</v>
      </c>
      <c r="D94" s="32" t="s">
        <v>1935</v>
      </c>
      <c r="E94" s="32"/>
      <c r="F94" s="32"/>
      <c r="G94" s="32"/>
      <c r="H94" s="33" t="s">
        <v>382</v>
      </c>
      <c r="I94" s="32"/>
      <c r="J94" s="32"/>
      <c r="K94" s="32"/>
      <c r="L94" s="32"/>
    </row>
    <row r="95" spans="1:12" ht="15" customHeight="1" x14ac:dyDescent="0.25">
      <c r="B95" s="32"/>
      <c r="C95" s="32"/>
      <c r="D95" s="32"/>
      <c r="E95" s="32"/>
      <c r="F95" s="32"/>
      <c r="G95" s="32"/>
      <c r="H95" s="33"/>
      <c r="I95" s="32"/>
      <c r="J95" s="32"/>
      <c r="K95" s="32"/>
      <c r="L95" s="32"/>
    </row>
    <row r="96" spans="1:12" ht="15" customHeight="1" x14ac:dyDescent="0.25">
      <c r="A96" s="30" t="str">
        <f t="shared" si="1"/>
        <v>R96</v>
      </c>
      <c r="B96" s="32" t="s">
        <v>1222</v>
      </c>
      <c r="C96" s="32" t="s">
        <v>148</v>
      </c>
      <c r="D96" s="32" t="s">
        <v>1223</v>
      </c>
      <c r="E96" s="32"/>
      <c r="F96" s="32"/>
      <c r="G96" s="32" t="s">
        <v>260</v>
      </c>
      <c r="H96" s="33" t="s">
        <v>382</v>
      </c>
      <c r="I96" s="32"/>
      <c r="J96" s="32"/>
      <c r="K96" s="32"/>
      <c r="L96" s="32"/>
    </row>
    <row r="97" spans="1:12" ht="15" customHeight="1" x14ac:dyDescent="0.25">
      <c r="B97" s="32"/>
      <c r="C97" s="32"/>
      <c r="D97" s="32"/>
      <c r="E97" s="32"/>
      <c r="F97" s="32"/>
      <c r="G97" s="32"/>
      <c r="H97" s="33"/>
      <c r="I97" s="32"/>
      <c r="J97" s="32"/>
      <c r="K97" s="32"/>
      <c r="L97" s="32"/>
    </row>
    <row r="98" spans="1:12" ht="15" customHeight="1" x14ac:dyDescent="0.25">
      <c r="A98" s="30" t="str">
        <f t="shared" si="1"/>
        <v>R98</v>
      </c>
      <c r="B98" s="32" t="s">
        <v>147</v>
      </c>
      <c r="C98" s="32" t="s">
        <v>1936</v>
      </c>
      <c r="D98" s="32"/>
      <c r="E98" s="32"/>
      <c r="F98" s="32"/>
      <c r="G98" s="32"/>
      <c r="H98" s="33" t="s">
        <v>352</v>
      </c>
      <c r="I98" s="32"/>
      <c r="J98" s="32"/>
      <c r="K98" s="32"/>
      <c r="L98" s="32"/>
    </row>
    <row r="99" spans="1:12" ht="15" customHeight="1" x14ac:dyDescent="0.25">
      <c r="A99" s="30" t="str">
        <f t="shared" si="1"/>
        <v/>
      </c>
      <c r="B99" s="32"/>
      <c r="C99" s="32"/>
      <c r="D99" s="32"/>
      <c r="E99" s="32"/>
      <c r="F99" s="32"/>
      <c r="G99" s="32"/>
      <c r="H99" s="33"/>
      <c r="I99" s="32"/>
      <c r="J99" s="32"/>
      <c r="K99" s="32"/>
      <c r="L99" s="32"/>
    </row>
    <row r="100" spans="1:12" ht="15" customHeight="1" x14ac:dyDescent="0.25">
      <c r="A100" s="30" t="str">
        <f t="shared" si="1"/>
        <v>R100</v>
      </c>
      <c r="B100" s="32" t="s">
        <v>28</v>
      </c>
      <c r="C100" s="32" t="s">
        <v>29</v>
      </c>
      <c r="D100" s="32" t="s">
        <v>289</v>
      </c>
      <c r="E100" s="32"/>
      <c r="F100" s="32"/>
      <c r="G100" s="32" t="s">
        <v>288</v>
      </c>
      <c r="H100" s="33" t="s">
        <v>352</v>
      </c>
      <c r="I100" s="32">
        <v>2508723928</v>
      </c>
      <c r="J100" s="32" t="s">
        <v>1224</v>
      </c>
      <c r="K100" s="32" t="s">
        <v>1225</v>
      </c>
      <c r="L100" s="32" t="s">
        <v>1226</v>
      </c>
    </row>
    <row r="101" spans="1:12" ht="15" customHeight="1" x14ac:dyDescent="0.25">
      <c r="B101" s="32"/>
      <c r="C101" s="32"/>
      <c r="D101" s="32"/>
      <c r="E101" s="32"/>
      <c r="F101" s="32"/>
      <c r="G101" s="32"/>
      <c r="H101" s="33"/>
      <c r="I101" s="32"/>
      <c r="J101" s="32"/>
      <c r="K101" s="32"/>
      <c r="L101" s="32"/>
    </row>
    <row r="102" spans="1:12" ht="15" customHeight="1" x14ac:dyDescent="0.25">
      <c r="A102" s="30" t="str">
        <f t="shared" si="1"/>
        <v>R102</v>
      </c>
      <c r="B102" s="32" t="s">
        <v>40</v>
      </c>
      <c r="C102" s="32" t="s">
        <v>1963</v>
      </c>
      <c r="D102" s="32" t="s">
        <v>334</v>
      </c>
      <c r="E102" s="32"/>
      <c r="F102" s="32"/>
      <c r="G102" s="32" t="s">
        <v>1227</v>
      </c>
      <c r="H102" s="33" t="s">
        <v>352</v>
      </c>
      <c r="I102" s="32">
        <v>2508722376</v>
      </c>
      <c r="J102" s="32" t="s">
        <v>1228</v>
      </c>
      <c r="K102" s="32" t="s">
        <v>1229</v>
      </c>
      <c r="L102" s="32" t="s">
        <v>1230</v>
      </c>
    </row>
    <row r="103" spans="1:12" ht="15" customHeight="1" x14ac:dyDescent="0.25">
      <c r="A103" s="30" t="str">
        <f t="shared" si="1"/>
        <v/>
      </c>
      <c r="B103" s="32"/>
      <c r="C103" s="32"/>
      <c r="D103" s="32"/>
      <c r="E103" s="32"/>
      <c r="F103" s="32"/>
      <c r="G103" s="32" t="s">
        <v>1227</v>
      </c>
      <c r="H103" s="33"/>
      <c r="I103" s="32">
        <v>2508722389</v>
      </c>
      <c r="J103" s="32" t="s">
        <v>1231</v>
      </c>
      <c r="K103" s="32" t="s">
        <v>1232</v>
      </c>
      <c r="L103" s="32" t="s">
        <v>1233</v>
      </c>
    </row>
    <row r="104" spans="1:12" ht="15" customHeight="1" x14ac:dyDescent="0.25">
      <c r="A104" s="30" t="str">
        <f t="shared" si="1"/>
        <v/>
      </c>
      <c r="B104" s="32"/>
      <c r="C104" s="32"/>
      <c r="D104" s="32"/>
      <c r="E104" s="32"/>
      <c r="F104" s="32"/>
      <c r="G104" s="32" t="s">
        <v>1227</v>
      </c>
      <c r="H104" s="33"/>
      <c r="I104" s="32">
        <v>2508723242</v>
      </c>
      <c r="J104" s="32" t="s">
        <v>1234</v>
      </c>
      <c r="K104" s="32" t="s">
        <v>1235</v>
      </c>
      <c r="L104" s="32" t="s">
        <v>1236</v>
      </c>
    </row>
    <row r="105" spans="1:12" ht="15" customHeight="1" x14ac:dyDescent="0.25">
      <c r="A105" s="30" t="str">
        <f t="shared" si="1"/>
        <v/>
      </c>
      <c r="B105" s="32"/>
      <c r="C105" s="32"/>
      <c r="D105" s="32"/>
      <c r="E105" s="32"/>
      <c r="F105" s="32"/>
      <c r="G105" s="32" t="s">
        <v>342</v>
      </c>
      <c r="H105" s="33"/>
      <c r="I105" s="32">
        <v>2508724864</v>
      </c>
      <c r="J105" s="32" t="s">
        <v>1237</v>
      </c>
      <c r="K105" s="32" t="s">
        <v>1238</v>
      </c>
      <c r="L105" s="32" t="s">
        <v>1239</v>
      </c>
    </row>
    <row r="106" spans="1:12" ht="15" customHeight="1" x14ac:dyDescent="0.25">
      <c r="A106" s="30" t="str">
        <f t="shared" si="1"/>
        <v/>
      </c>
      <c r="B106" s="32"/>
      <c r="C106" s="32"/>
      <c r="D106" s="32"/>
      <c r="E106" s="32"/>
      <c r="F106" s="32"/>
      <c r="G106" s="32"/>
      <c r="H106" s="33"/>
      <c r="I106" s="32"/>
      <c r="J106" s="32"/>
      <c r="K106" s="32"/>
      <c r="L106" s="32"/>
    </row>
    <row r="107" spans="1:12" s="39" customFormat="1" ht="15" customHeight="1" x14ac:dyDescent="0.25">
      <c r="B107" s="40"/>
      <c r="C107" s="40" t="s">
        <v>1973</v>
      </c>
      <c r="D107" s="40"/>
      <c r="E107" s="40"/>
      <c r="F107" s="40"/>
      <c r="G107" s="40"/>
      <c r="H107" s="41"/>
      <c r="I107" s="40"/>
      <c r="J107" s="40"/>
      <c r="K107" s="40"/>
      <c r="L107" s="40"/>
    </row>
    <row r="108" spans="1:12" ht="15" customHeight="1" x14ac:dyDescent="0.25">
      <c r="A108" s="30" t="str">
        <f t="shared" si="1"/>
        <v>R108</v>
      </c>
      <c r="B108" s="32" t="s">
        <v>51</v>
      </c>
      <c r="C108" s="32" t="s">
        <v>52</v>
      </c>
      <c r="D108" s="32" t="s">
        <v>335</v>
      </c>
      <c r="E108" s="32"/>
      <c r="F108" s="32"/>
      <c r="G108" s="32" t="s">
        <v>343</v>
      </c>
      <c r="H108" s="33" t="s">
        <v>352</v>
      </c>
      <c r="I108" s="32">
        <v>2508724866</v>
      </c>
      <c r="J108" s="32" t="s">
        <v>1240</v>
      </c>
      <c r="K108" s="32" t="s">
        <v>1241</v>
      </c>
      <c r="L108" s="32" t="s">
        <v>1242</v>
      </c>
    </row>
    <row r="109" spans="1:12" ht="15" customHeight="1" x14ac:dyDescent="0.25">
      <c r="B109" s="32"/>
      <c r="C109" s="32"/>
      <c r="D109" s="32"/>
      <c r="E109" s="32"/>
      <c r="F109" s="32"/>
      <c r="G109" s="32"/>
      <c r="H109" s="33"/>
      <c r="I109" s="32"/>
      <c r="J109" s="32"/>
      <c r="K109" s="32"/>
      <c r="L109" s="32"/>
    </row>
    <row r="110" spans="1:12" ht="15" customHeight="1" x14ac:dyDescent="0.25">
      <c r="A110" s="30" t="str">
        <f t="shared" si="1"/>
        <v>R110</v>
      </c>
      <c r="B110" s="32" t="s">
        <v>53</v>
      </c>
      <c r="C110" s="32" t="s">
        <v>54</v>
      </c>
      <c r="D110" s="32" t="s">
        <v>336</v>
      </c>
      <c r="E110" s="32"/>
      <c r="F110" s="32"/>
      <c r="G110" s="32" t="s">
        <v>344</v>
      </c>
      <c r="H110" s="33" t="s">
        <v>352</v>
      </c>
      <c r="I110" s="32">
        <v>2508722884</v>
      </c>
      <c r="J110" s="32" t="s">
        <v>1243</v>
      </c>
      <c r="K110" s="32" t="s">
        <v>1244</v>
      </c>
      <c r="L110" s="32" t="s">
        <v>1245</v>
      </c>
    </row>
    <row r="111" spans="1:12" ht="15" customHeight="1" x14ac:dyDescent="0.25">
      <c r="B111" s="32"/>
      <c r="C111" s="32"/>
      <c r="D111" s="32"/>
      <c r="E111" s="32"/>
      <c r="F111" s="32"/>
      <c r="G111" s="32"/>
      <c r="H111" s="33"/>
      <c r="I111" s="32"/>
      <c r="J111" s="32"/>
      <c r="K111" s="32"/>
      <c r="L111" s="32"/>
    </row>
    <row r="112" spans="1:12" ht="15" customHeight="1" x14ac:dyDescent="0.25">
      <c r="A112" s="30" t="str">
        <f t="shared" si="1"/>
        <v>R112</v>
      </c>
      <c r="B112" s="32" t="s">
        <v>38</v>
      </c>
      <c r="C112" s="32" t="s">
        <v>39</v>
      </c>
      <c r="D112" s="32" t="s">
        <v>337</v>
      </c>
      <c r="E112" s="32"/>
      <c r="F112" s="32"/>
      <c r="G112" s="32" t="s">
        <v>260</v>
      </c>
      <c r="H112" s="33" t="s">
        <v>352</v>
      </c>
      <c r="I112" s="32"/>
      <c r="J112" s="32"/>
      <c r="K112" s="32"/>
      <c r="L112" s="32"/>
    </row>
    <row r="113" spans="1:12" ht="15" customHeight="1" x14ac:dyDescent="0.25">
      <c r="A113" s="30" t="str">
        <f t="shared" si="1"/>
        <v/>
      </c>
      <c r="B113" s="32"/>
      <c r="C113" s="32"/>
      <c r="D113" s="32"/>
      <c r="E113" s="32"/>
      <c r="F113" s="32"/>
      <c r="G113" s="32"/>
      <c r="H113" s="33"/>
      <c r="I113" s="32"/>
      <c r="J113" s="32"/>
      <c r="K113" s="32"/>
      <c r="L113" s="32"/>
    </row>
    <row r="114" spans="1:12" ht="15" customHeight="1" x14ac:dyDescent="0.25">
      <c r="A114" s="30" t="str">
        <f t="shared" si="1"/>
        <v>R114</v>
      </c>
      <c r="B114" s="32" t="s">
        <v>49</v>
      </c>
      <c r="C114" s="32" t="s">
        <v>50</v>
      </c>
      <c r="D114" s="32" t="s">
        <v>334</v>
      </c>
      <c r="E114" s="32"/>
      <c r="F114" s="32"/>
      <c r="G114" s="32" t="s">
        <v>1227</v>
      </c>
      <c r="H114" s="33" t="s">
        <v>352</v>
      </c>
      <c r="I114" s="32">
        <v>2508722376</v>
      </c>
      <c r="J114" s="32" t="s">
        <v>1228</v>
      </c>
      <c r="K114" s="32" t="s">
        <v>1229</v>
      </c>
      <c r="L114" s="32" t="s">
        <v>1230</v>
      </c>
    </row>
    <row r="115" spans="1:12" ht="15" customHeight="1" x14ac:dyDescent="0.25">
      <c r="A115" s="30" t="str">
        <f t="shared" si="1"/>
        <v/>
      </c>
      <c r="B115" s="32"/>
      <c r="C115" s="32"/>
      <c r="D115" s="32"/>
      <c r="E115" s="32"/>
      <c r="F115" s="32"/>
      <c r="G115" s="32" t="s">
        <v>1227</v>
      </c>
      <c r="H115" s="33"/>
      <c r="I115" s="32">
        <v>2508722389</v>
      </c>
      <c r="J115" s="32" t="s">
        <v>1231</v>
      </c>
      <c r="K115" s="32" t="s">
        <v>1232</v>
      </c>
      <c r="L115" s="32" t="s">
        <v>1233</v>
      </c>
    </row>
    <row r="116" spans="1:12" ht="15" customHeight="1" x14ac:dyDescent="0.25">
      <c r="A116" s="30" t="str">
        <f t="shared" si="1"/>
        <v/>
      </c>
      <c r="B116" s="32"/>
      <c r="C116" s="32"/>
      <c r="D116" s="32"/>
      <c r="E116" s="32"/>
      <c r="F116" s="32"/>
      <c r="G116" s="32" t="s">
        <v>1227</v>
      </c>
      <c r="H116" s="33"/>
      <c r="I116" s="32">
        <v>2508723242</v>
      </c>
      <c r="J116" s="32" t="s">
        <v>1234</v>
      </c>
      <c r="K116" s="32" t="s">
        <v>1235</v>
      </c>
      <c r="L116" s="32" t="s">
        <v>1236</v>
      </c>
    </row>
    <row r="117" spans="1:12" ht="15" customHeight="1" x14ac:dyDescent="0.25">
      <c r="A117" s="30" t="str">
        <f t="shared" si="1"/>
        <v/>
      </c>
      <c r="B117" s="32"/>
      <c r="C117" s="32"/>
      <c r="D117" s="32"/>
      <c r="E117" s="32"/>
      <c r="F117" s="32"/>
      <c r="G117" s="32" t="s">
        <v>342</v>
      </c>
      <c r="H117" s="33"/>
      <c r="I117" s="32">
        <v>2508724864</v>
      </c>
      <c r="J117" s="32" t="s">
        <v>1237</v>
      </c>
      <c r="K117" s="32" t="s">
        <v>1238</v>
      </c>
      <c r="L117" s="32" t="s">
        <v>1239</v>
      </c>
    </row>
    <row r="118" spans="1:12" ht="15" customHeight="1" x14ac:dyDescent="0.25">
      <c r="A118" s="30" t="str">
        <f t="shared" si="1"/>
        <v/>
      </c>
      <c r="B118" s="32"/>
      <c r="C118" s="32"/>
      <c r="D118" s="32"/>
      <c r="E118" s="32"/>
      <c r="F118" s="32"/>
      <c r="G118" s="32"/>
      <c r="H118" s="33"/>
      <c r="I118" s="32"/>
      <c r="J118" s="32"/>
      <c r="K118" s="32"/>
      <c r="L118" s="32"/>
    </row>
    <row r="119" spans="1:12" ht="15" customHeight="1" x14ac:dyDescent="0.25">
      <c r="A119" s="30" t="str">
        <f t="shared" si="1"/>
        <v>R119</v>
      </c>
      <c r="B119" s="32" t="s">
        <v>55</v>
      </c>
      <c r="C119" s="32" t="s">
        <v>56</v>
      </c>
      <c r="D119" s="32" t="s">
        <v>335</v>
      </c>
      <c r="E119" s="32"/>
      <c r="F119" s="32"/>
      <c r="G119" s="32" t="s">
        <v>343</v>
      </c>
      <c r="H119" s="33" t="s">
        <v>352</v>
      </c>
      <c r="I119" s="32">
        <v>2508724866</v>
      </c>
      <c r="J119" s="32" t="s">
        <v>1240</v>
      </c>
      <c r="K119" s="32" t="s">
        <v>1241</v>
      </c>
      <c r="L119" s="32" t="s">
        <v>1242</v>
      </c>
    </row>
    <row r="120" spans="1:12" ht="15" customHeight="1" x14ac:dyDescent="0.25">
      <c r="B120" s="32"/>
      <c r="C120" s="32"/>
      <c r="D120" s="32"/>
      <c r="E120" s="32"/>
      <c r="F120" s="32"/>
      <c r="G120" s="32"/>
      <c r="H120" s="33"/>
      <c r="I120" s="32"/>
      <c r="J120" s="32"/>
      <c r="K120" s="32"/>
      <c r="L120" s="32"/>
    </row>
    <row r="121" spans="1:12" ht="15" customHeight="1" x14ac:dyDescent="0.25">
      <c r="A121" s="30" t="str">
        <f t="shared" si="1"/>
        <v>R121</v>
      </c>
      <c r="B121" s="32" t="s">
        <v>47</v>
      </c>
      <c r="C121" s="32" t="s">
        <v>48</v>
      </c>
      <c r="D121" s="32" t="s">
        <v>336</v>
      </c>
      <c r="E121" s="32"/>
      <c r="F121" s="32"/>
      <c r="G121" s="32" t="s">
        <v>344</v>
      </c>
      <c r="H121" s="33" t="s">
        <v>352</v>
      </c>
      <c r="I121" s="32">
        <v>2508722884</v>
      </c>
      <c r="J121" s="32" t="s">
        <v>1243</v>
      </c>
      <c r="K121" s="32" t="s">
        <v>1244</v>
      </c>
      <c r="L121" s="32" t="s">
        <v>1245</v>
      </c>
    </row>
    <row r="122" spans="1:12" ht="15" customHeight="1" x14ac:dyDescent="0.25">
      <c r="B122" s="32"/>
      <c r="C122" s="32"/>
      <c r="D122" s="32"/>
      <c r="E122" s="32"/>
      <c r="F122" s="32"/>
      <c r="G122" s="32"/>
      <c r="H122" s="33"/>
      <c r="I122" s="32"/>
      <c r="J122" s="32"/>
      <c r="K122" s="32"/>
      <c r="L122" s="32"/>
    </row>
    <row r="123" spans="1:12" ht="15" customHeight="1" x14ac:dyDescent="0.25">
      <c r="A123" s="30" t="str">
        <f t="shared" si="1"/>
        <v>R123</v>
      </c>
      <c r="B123" s="32" t="s">
        <v>34</v>
      </c>
      <c r="C123" s="32" t="s">
        <v>35</v>
      </c>
      <c r="D123" s="32" t="s">
        <v>337</v>
      </c>
      <c r="E123" s="32"/>
      <c r="F123" s="32"/>
      <c r="G123" s="32" t="s">
        <v>260</v>
      </c>
      <c r="H123" s="33" t="s">
        <v>352</v>
      </c>
      <c r="I123" s="32"/>
      <c r="J123" s="32"/>
      <c r="K123" s="32"/>
      <c r="L123" s="32"/>
    </row>
    <row r="124" spans="1:12" ht="15" customHeight="1" x14ac:dyDescent="0.25">
      <c r="A124" s="30" t="str">
        <f t="shared" si="1"/>
        <v/>
      </c>
      <c r="B124" s="32"/>
      <c r="C124" s="32"/>
      <c r="D124" s="32"/>
      <c r="E124" s="32"/>
      <c r="F124" s="32"/>
      <c r="G124" s="32"/>
      <c r="H124" s="33"/>
      <c r="I124" s="32"/>
      <c r="J124" s="32"/>
      <c r="K124" s="32"/>
      <c r="L124" s="32"/>
    </row>
    <row r="125" spans="1:12" ht="15" customHeight="1" x14ac:dyDescent="0.25">
      <c r="A125" s="30" t="str">
        <f t="shared" si="1"/>
        <v>R125</v>
      </c>
      <c r="B125" s="32" t="s">
        <v>32</v>
      </c>
      <c r="C125" s="32" t="s">
        <v>33</v>
      </c>
      <c r="D125" s="32" t="s">
        <v>338</v>
      </c>
      <c r="E125" s="32"/>
      <c r="F125" s="32"/>
      <c r="G125" s="32" t="s">
        <v>1246</v>
      </c>
      <c r="H125" s="33" t="s">
        <v>352</v>
      </c>
      <c r="I125" s="32">
        <v>2508722777</v>
      </c>
      <c r="J125" s="32" t="s">
        <v>1247</v>
      </c>
      <c r="K125" s="32" t="s">
        <v>1248</v>
      </c>
      <c r="L125" s="32" t="s">
        <v>1249</v>
      </c>
    </row>
    <row r="126" spans="1:12" ht="15" customHeight="1" x14ac:dyDescent="0.25">
      <c r="A126" s="30" t="str">
        <f t="shared" si="1"/>
        <v/>
      </c>
      <c r="B126" s="32"/>
      <c r="C126" s="32"/>
      <c r="D126" s="32"/>
      <c r="E126" s="32"/>
      <c r="F126" s="32"/>
      <c r="G126" s="32" t="s">
        <v>1250</v>
      </c>
      <c r="H126" s="33"/>
      <c r="I126" s="32">
        <v>2508724564</v>
      </c>
      <c r="J126" s="32" t="s">
        <v>1251</v>
      </c>
      <c r="K126" s="32" t="s">
        <v>1252</v>
      </c>
      <c r="L126" s="32" t="s">
        <v>1253</v>
      </c>
    </row>
    <row r="127" spans="1:12" ht="15" customHeight="1" x14ac:dyDescent="0.25">
      <c r="A127" s="30" t="str">
        <f t="shared" si="1"/>
        <v/>
      </c>
      <c r="B127" s="32"/>
      <c r="C127" s="32"/>
      <c r="D127" s="32"/>
      <c r="E127" s="32"/>
      <c r="F127" s="32"/>
      <c r="G127" s="32" t="s">
        <v>1254</v>
      </c>
      <c r="H127" s="33"/>
      <c r="I127" s="32">
        <v>2508724688</v>
      </c>
      <c r="J127" s="32" t="s">
        <v>1255</v>
      </c>
      <c r="K127" s="32" t="s">
        <v>1256</v>
      </c>
      <c r="L127" s="32" t="s">
        <v>1257</v>
      </c>
    </row>
    <row r="128" spans="1:12" ht="15" customHeight="1" x14ac:dyDescent="0.25">
      <c r="B128" s="32"/>
      <c r="C128" s="32"/>
      <c r="D128" s="32"/>
      <c r="E128" s="32"/>
      <c r="F128" s="32"/>
      <c r="G128" s="32"/>
      <c r="H128" s="33"/>
      <c r="I128" s="32"/>
      <c r="J128" s="32"/>
      <c r="K128" s="32"/>
      <c r="L128" s="32"/>
    </row>
    <row r="129" spans="1:12" ht="15" customHeight="1" x14ac:dyDescent="0.25">
      <c r="A129" s="30" t="str">
        <f t="shared" si="1"/>
        <v>R129</v>
      </c>
      <c r="B129" s="32" t="s">
        <v>41</v>
      </c>
      <c r="C129" s="32" t="s">
        <v>42</v>
      </c>
      <c r="D129" s="32" t="s">
        <v>339</v>
      </c>
      <c r="E129" s="32"/>
      <c r="F129" s="32"/>
      <c r="G129" s="32" t="s">
        <v>1258</v>
      </c>
      <c r="H129" s="33" t="s">
        <v>352</v>
      </c>
      <c r="I129" s="32">
        <v>2508722662</v>
      </c>
      <c r="J129" s="32" t="s">
        <v>1259</v>
      </c>
      <c r="K129" s="32" t="s">
        <v>1260</v>
      </c>
      <c r="L129" s="32" t="s">
        <v>1261</v>
      </c>
    </row>
    <row r="130" spans="1:12" ht="15" customHeight="1" x14ac:dyDescent="0.25">
      <c r="A130" s="30" t="str">
        <f t="shared" si="1"/>
        <v/>
      </c>
      <c r="B130" s="32"/>
      <c r="C130" s="32"/>
      <c r="D130" s="32"/>
      <c r="E130" s="32"/>
      <c r="F130" s="32"/>
      <c r="G130" s="32" t="s">
        <v>346</v>
      </c>
      <c r="H130" s="33"/>
      <c r="I130" s="32">
        <v>2508722663</v>
      </c>
      <c r="J130" s="32" t="s">
        <v>1262</v>
      </c>
      <c r="K130" s="32" t="s">
        <v>1263</v>
      </c>
      <c r="L130" s="32" t="s">
        <v>1264</v>
      </c>
    </row>
    <row r="131" spans="1:12" ht="15" customHeight="1" x14ac:dyDescent="0.25">
      <c r="B131" s="32"/>
      <c r="C131" s="32"/>
      <c r="D131" s="32"/>
      <c r="E131" s="32"/>
      <c r="F131" s="32"/>
      <c r="G131" s="32"/>
      <c r="H131" s="33"/>
      <c r="I131" s="32"/>
      <c r="J131" s="32"/>
      <c r="K131" s="32"/>
      <c r="L131" s="32"/>
    </row>
    <row r="132" spans="1:12" ht="15" customHeight="1" x14ac:dyDescent="0.25">
      <c r="A132" s="30" t="str">
        <f t="shared" si="1"/>
        <v>R132</v>
      </c>
      <c r="B132" s="32" t="s">
        <v>43</v>
      </c>
      <c r="C132" s="32" t="s">
        <v>44</v>
      </c>
      <c r="D132" s="32" t="s">
        <v>339</v>
      </c>
      <c r="E132" s="32"/>
      <c r="F132" s="32"/>
      <c r="G132" s="32" t="s">
        <v>1258</v>
      </c>
      <c r="H132" s="33" t="s">
        <v>352</v>
      </c>
      <c r="I132" s="32">
        <v>2508722662</v>
      </c>
      <c r="J132" s="32" t="s">
        <v>1259</v>
      </c>
      <c r="K132" s="32" t="s">
        <v>1260</v>
      </c>
      <c r="L132" s="32" t="s">
        <v>1261</v>
      </c>
    </row>
    <row r="133" spans="1:12" ht="15" customHeight="1" x14ac:dyDescent="0.25">
      <c r="A133" s="30" t="str">
        <f t="shared" si="1"/>
        <v/>
      </c>
      <c r="B133" s="32"/>
      <c r="C133" s="32"/>
      <c r="D133" s="32"/>
      <c r="E133" s="32"/>
      <c r="F133" s="32"/>
      <c r="G133" s="32" t="s">
        <v>346</v>
      </c>
      <c r="H133" s="33"/>
      <c r="I133" s="32">
        <v>2508722663</v>
      </c>
      <c r="J133" s="32" t="s">
        <v>1262</v>
      </c>
      <c r="K133" s="32" t="s">
        <v>1263</v>
      </c>
      <c r="L133" s="32" t="s">
        <v>1264</v>
      </c>
    </row>
    <row r="134" spans="1:12" ht="15" customHeight="1" x14ac:dyDescent="0.25">
      <c r="B134" s="32"/>
      <c r="C134" s="32"/>
      <c r="D134" s="32"/>
      <c r="E134" s="32"/>
      <c r="F134" s="32"/>
      <c r="G134" s="32"/>
      <c r="H134" s="33"/>
      <c r="I134" s="32"/>
      <c r="J134" s="32"/>
      <c r="K134" s="32"/>
      <c r="L134" s="32"/>
    </row>
    <row r="135" spans="1:12" ht="15" customHeight="1" x14ac:dyDescent="0.25">
      <c r="A135" s="30" t="str">
        <f t="shared" si="1"/>
        <v>R135</v>
      </c>
      <c r="B135" s="32" t="s">
        <v>45</v>
      </c>
      <c r="C135" s="32" t="s">
        <v>46</v>
      </c>
      <c r="D135" s="32" t="s">
        <v>340</v>
      </c>
      <c r="E135" s="32"/>
      <c r="F135" s="32"/>
      <c r="G135" s="32" t="s">
        <v>1265</v>
      </c>
      <c r="H135" s="33" t="s">
        <v>352</v>
      </c>
      <c r="I135" s="32">
        <v>2508723836</v>
      </c>
      <c r="J135" s="32" t="s">
        <v>1266</v>
      </c>
      <c r="K135" s="32" t="s">
        <v>1267</v>
      </c>
      <c r="L135" s="32" t="s">
        <v>1268</v>
      </c>
    </row>
    <row r="136" spans="1:12" ht="15" customHeight="1" x14ac:dyDescent="0.25">
      <c r="B136" s="32"/>
      <c r="C136" s="32"/>
      <c r="D136" s="32"/>
      <c r="E136" s="32"/>
      <c r="F136" s="32"/>
      <c r="G136" s="32"/>
      <c r="H136" s="33"/>
      <c r="I136" s="32"/>
      <c r="J136" s="32"/>
      <c r="K136" s="32"/>
      <c r="L136" s="32"/>
    </row>
    <row r="137" spans="1:12" ht="15" customHeight="1" x14ac:dyDescent="0.25">
      <c r="A137" s="30" t="str">
        <f t="shared" si="1"/>
        <v>R137</v>
      </c>
      <c r="B137" s="32" t="s">
        <v>36</v>
      </c>
      <c r="C137" s="32" t="s">
        <v>37</v>
      </c>
      <c r="D137" s="32" t="s">
        <v>276</v>
      </c>
      <c r="E137" s="32"/>
      <c r="F137" s="32"/>
      <c r="G137" s="32"/>
      <c r="H137" s="33" t="s">
        <v>352</v>
      </c>
      <c r="I137" s="32"/>
      <c r="J137" s="32"/>
      <c r="K137" s="32"/>
      <c r="L137" s="32"/>
    </row>
    <row r="138" spans="1:12" ht="15" customHeight="1" x14ac:dyDescent="0.25">
      <c r="B138" s="32"/>
      <c r="C138" s="32"/>
      <c r="D138" s="32"/>
      <c r="E138" s="32"/>
      <c r="F138" s="32"/>
      <c r="G138" s="32"/>
      <c r="H138" s="33"/>
      <c r="I138" s="32"/>
      <c r="J138" s="32"/>
      <c r="K138" s="32"/>
      <c r="L138" s="32"/>
    </row>
    <row r="139" spans="1:12" ht="15" customHeight="1" x14ac:dyDescent="0.25">
      <c r="A139" s="30" t="str">
        <f t="shared" si="1"/>
        <v>R139</v>
      </c>
      <c r="B139" s="32" t="s">
        <v>30</v>
      </c>
      <c r="C139" s="32" t="s">
        <v>31</v>
      </c>
      <c r="D139" s="32" t="s">
        <v>337</v>
      </c>
      <c r="E139" s="32"/>
      <c r="F139" s="32"/>
      <c r="G139" s="32" t="s">
        <v>260</v>
      </c>
      <c r="H139" s="33" t="s">
        <v>352</v>
      </c>
      <c r="I139" s="32"/>
      <c r="J139" s="32"/>
      <c r="K139" s="32"/>
      <c r="L139" s="32"/>
    </row>
    <row r="140" spans="1:12" ht="15" customHeight="1" x14ac:dyDescent="0.25">
      <c r="A140" s="30" t="str">
        <f t="shared" si="1"/>
        <v/>
      </c>
      <c r="B140" s="32"/>
      <c r="C140" s="32"/>
      <c r="D140" s="32"/>
      <c r="E140" s="32"/>
      <c r="F140" s="32"/>
      <c r="G140" s="32"/>
      <c r="H140" s="33"/>
      <c r="I140" s="32"/>
      <c r="J140" s="32"/>
      <c r="K140" s="32"/>
      <c r="L140" s="32"/>
    </row>
    <row r="141" spans="1:12" ht="15" customHeight="1" x14ac:dyDescent="0.25">
      <c r="A141" s="30" t="str">
        <f t="shared" si="1"/>
        <v>R141</v>
      </c>
      <c r="B141" s="32" t="s">
        <v>77</v>
      </c>
      <c r="C141" s="32" t="s">
        <v>78</v>
      </c>
      <c r="D141" s="32"/>
      <c r="E141" s="32"/>
      <c r="F141" s="32"/>
      <c r="G141" s="32"/>
      <c r="H141" s="33" t="s">
        <v>352</v>
      </c>
      <c r="I141" s="32"/>
      <c r="J141" s="32"/>
      <c r="K141" s="32"/>
      <c r="L141" s="32"/>
    </row>
    <row r="142" spans="1:12" ht="15" customHeight="1" x14ac:dyDescent="0.25">
      <c r="A142" s="30" t="str">
        <f t="shared" si="1"/>
        <v/>
      </c>
      <c r="B142" s="32"/>
      <c r="C142" s="32"/>
      <c r="D142" s="32"/>
      <c r="E142" s="32"/>
      <c r="F142" s="32"/>
      <c r="G142" s="32"/>
      <c r="H142" s="33"/>
      <c r="I142" s="32"/>
      <c r="J142" s="32"/>
      <c r="K142" s="32"/>
      <c r="L142" s="32"/>
    </row>
    <row r="143" spans="1:12" ht="15" customHeight="1" x14ac:dyDescent="0.25">
      <c r="A143" s="30" t="str">
        <f t="shared" si="1"/>
        <v>R143</v>
      </c>
      <c r="B143" s="32" t="s">
        <v>79</v>
      </c>
      <c r="C143" s="32" t="s">
        <v>80</v>
      </c>
      <c r="D143" s="32" t="s">
        <v>281</v>
      </c>
      <c r="E143" s="32"/>
      <c r="F143" s="32"/>
      <c r="G143" s="32" t="s">
        <v>280</v>
      </c>
      <c r="H143" s="33" t="s">
        <v>382</v>
      </c>
      <c r="I143" s="32">
        <v>2508724495</v>
      </c>
      <c r="J143" s="32" t="s">
        <v>1269</v>
      </c>
      <c r="K143" s="32" t="s">
        <v>1270</v>
      </c>
      <c r="L143" s="32" t="s">
        <v>1271</v>
      </c>
    </row>
    <row r="144" spans="1:12" ht="15" customHeight="1" x14ac:dyDescent="0.25">
      <c r="B144" s="32"/>
      <c r="C144" s="32"/>
      <c r="D144" s="32"/>
      <c r="E144" s="32"/>
      <c r="F144" s="32"/>
      <c r="G144" s="32"/>
      <c r="H144" s="33"/>
      <c r="I144" s="32"/>
      <c r="J144" s="32"/>
      <c r="K144" s="32"/>
      <c r="L144" s="32"/>
    </row>
    <row r="145" spans="1:12" ht="15" customHeight="1" x14ac:dyDescent="0.25">
      <c r="A145" s="30" t="str">
        <f t="shared" si="1"/>
        <v>R145</v>
      </c>
      <c r="B145" s="32" t="s">
        <v>89</v>
      </c>
      <c r="C145" s="32" t="s">
        <v>90</v>
      </c>
      <c r="D145" s="32" t="s">
        <v>282</v>
      </c>
      <c r="E145" s="32"/>
      <c r="F145" s="32"/>
      <c r="G145" s="32" t="s">
        <v>283</v>
      </c>
      <c r="H145" s="33" t="s">
        <v>382</v>
      </c>
      <c r="I145" s="32">
        <v>2508724496</v>
      </c>
      <c r="J145" s="32" t="s">
        <v>1272</v>
      </c>
      <c r="K145" s="32" t="s">
        <v>1273</v>
      </c>
      <c r="L145" s="32" t="s">
        <v>1274</v>
      </c>
    </row>
    <row r="146" spans="1:12" ht="15" customHeight="1" x14ac:dyDescent="0.25">
      <c r="B146" s="32"/>
      <c r="C146" s="32"/>
      <c r="D146" s="32"/>
      <c r="E146" s="32"/>
      <c r="F146" s="32"/>
      <c r="G146" s="32"/>
      <c r="H146" s="33"/>
      <c r="I146" s="32"/>
      <c r="J146" s="32"/>
      <c r="K146" s="32"/>
      <c r="L146" s="32"/>
    </row>
    <row r="147" spans="1:12" ht="15" customHeight="1" x14ac:dyDescent="0.25">
      <c r="A147" s="30" t="str">
        <f t="shared" si="1"/>
        <v>R147</v>
      </c>
      <c r="B147" s="32" t="s">
        <v>87</v>
      </c>
      <c r="C147" s="32" t="s">
        <v>88</v>
      </c>
      <c r="D147" s="32" t="s">
        <v>284</v>
      </c>
      <c r="E147" s="32"/>
      <c r="F147" s="32"/>
      <c r="G147" s="32" t="s">
        <v>285</v>
      </c>
      <c r="H147" s="33" t="s">
        <v>382</v>
      </c>
      <c r="I147" s="32">
        <v>2508724786</v>
      </c>
      <c r="J147" s="32" t="s">
        <v>1275</v>
      </c>
      <c r="K147" s="32" t="s">
        <v>1276</v>
      </c>
      <c r="L147" s="32" t="s">
        <v>1277</v>
      </c>
    </row>
    <row r="148" spans="1:12" ht="15" customHeight="1" x14ac:dyDescent="0.25">
      <c r="B148" s="32"/>
      <c r="C148" s="32"/>
      <c r="D148" s="32"/>
      <c r="E148" s="32"/>
      <c r="F148" s="32"/>
      <c r="G148" s="32"/>
      <c r="H148" s="33"/>
      <c r="I148" s="32"/>
      <c r="J148" s="32"/>
      <c r="K148" s="32"/>
      <c r="L148" s="32"/>
    </row>
    <row r="149" spans="1:12" ht="15" customHeight="1" x14ac:dyDescent="0.25">
      <c r="A149" s="30" t="str">
        <f t="shared" si="1"/>
        <v>R149</v>
      </c>
      <c r="B149" s="32" t="s">
        <v>85</v>
      </c>
      <c r="C149" s="32" t="s">
        <v>86</v>
      </c>
      <c r="D149" s="32" t="s">
        <v>1278</v>
      </c>
      <c r="E149" s="32"/>
      <c r="F149" s="32"/>
      <c r="G149" s="32" t="s">
        <v>286</v>
      </c>
      <c r="H149" s="33" t="s">
        <v>352</v>
      </c>
      <c r="I149" s="32">
        <v>2508722835</v>
      </c>
      <c r="J149" s="32" t="s">
        <v>1279</v>
      </c>
      <c r="K149" s="32" t="s">
        <v>1280</v>
      </c>
      <c r="L149" s="32" t="s">
        <v>1281</v>
      </c>
    </row>
    <row r="150" spans="1:12" ht="15" customHeight="1" x14ac:dyDescent="0.25">
      <c r="B150" s="32"/>
      <c r="C150" s="32"/>
      <c r="D150" s="32"/>
      <c r="E150" s="32"/>
      <c r="F150" s="32"/>
      <c r="G150" s="32"/>
      <c r="H150" s="33"/>
      <c r="I150" s="32"/>
      <c r="J150" s="32"/>
      <c r="K150" s="32"/>
      <c r="L150" s="32"/>
    </row>
    <row r="151" spans="1:12" ht="15" customHeight="1" x14ac:dyDescent="0.25">
      <c r="A151" s="30" t="str">
        <f t="shared" si="1"/>
        <v>R151</v>
      </c>
      <c r="B151" s="32" t="s">
        <v>83</v>
      </c>
      <c r="C151" s="32" t="s">
        <v>84</v>
      </c>
      <c r="D151" s="32" t="s">
        <v>1282</v>
      </c>
      <c r="E151" s="32"/>
      <c r="F151" s="32"/>
      <c r="G151" s="32" t="s">
        <v>1283</v>
      </c>
      <c r="H151" s="33" t="s">
        <v>352</v>
      </c>
      <c r="I151" s="32">
        <v>2508724214</v>
      </c>
      <c r="J151" s="32" t="s">
        <v>1284</v>
      </c>
      <c r="K151" s="32" t="s">
        <v>1285</v>
      </c>
      <c r="L151" s="32" t="s">
        <v>1286</v>
      </c>
    </row>
    <row r="152" spans="1:12" ht="15" customHeight="1" x14ac:dyDescent="0.25">
      <c r="A152" s="30" t="str">
        <f t="shared" si="1"/>
        <v/>
      </c>
      <c r="B152" s="32"/>
      <c r="C152" s="32"/>
      <c r="D152" s="32"/>
      <c r="E152" s="32"/>
      <c r="F152" s="32"/>
      <c r="G152" s="32" t="s">
        <v>287</v>
      </c>
      <c r="H152" s="33"/>
      <c r="I152" s="32">
        <v>2508724494</v>
      </c>
      <c r="J152" s="32" t="s">
        <v>1287</v>
      </c>
      <c r="K152" s="32" t="s">
        <v>1288</v>
      </c>
      <c r="L152" s="32" t="s">
        <v>1289</v>
      </c>
    </row>
    <row r="153" spans="1:12" ht="15" customHeight="1" x14ac:dyDescent="0.25">
      <c r="A153" s="30" t="str">
        <f t="shared" si="1"/>
        <v/>
      </c>
      <c r="B153" s="32"/>
      <c r="C153" s="32"/>
      <c r="D153" s="32"/>
      <c r="E153" s="32"/>
      <c r="F153" s="32"/>
      <c r="G153" s="32"/>
      <c r="H153" s="33"/>
      <c r="I153" s="32"/>
      <c r="J153" s="32"/>
      <c r="K153" s="32"/>
      <c r="L153" s="32"/>
    </row>
    <row r="154" spans="1:12" ht="15" customHeight="1" x14ac:dyDescent="0.25">
      <c r="A154" s="30" t="str">
        <f t="shared" si="1"/>
        <v>R154</v>
      </c>
      <c r="B154" s="32" t="s">
        <v>11</v>
      </c>
      <c r="C154" s="32" t="s">
        <v>12</v>
      </c>
      <c r="D154" s="32" t="s">
        <v>269</v>
      </c>
      <c r="E154" s="32"/>
      <c r="F154" s="32"/>
      <c r="G154" s="32" t="s">
        <v>270</v>
      </c>
      <c r="H154" s="33" t="s">
        <v>382</v>
      </c>
      <c r="I154" s="32">
        <v>2508724479</v>
      </c>
      <c r="J154" s="32" t="s">
        <v>1290</v>
      </c>
      <c r="K154" s="32" t="s">
        <v>1291</v>
      </c>
      <c r="L154" s="32" t="s">
        <v>1292</v>
      </c>
    </row>
    <row r="155" spans="1:12" ht="15" customHeight="1" x14ac:dyDescent="0.25">
      <c r="A155" s="30" t="str">
        <f t="shared" si="1"/>
        <v/>
      </c>
      <c r="B155" s="32"/>
      <c r="C155" s="32"/>
      <c r="D155" s="32"/>
      <c r="E155" s="32"/>
      <c r="F155" s="32"/>
      <c r="G155" s="32"/>
      <c r="H155" s="33"/>
      <c r="I155" s="32"/>
      <c r="J155" s="32"/>
      <c r="K155" s="32"/>
      <c r="L155" s="32"/>
    </row>
    <row r="156" spans="1:12" ht="15" customHeight="1" x14ac:dyDescent="0.25">
      <c r="A156" s="30" t="str">
        <f t="shared" ref="A156:A256" si="2">IF(EXACT(H156,"N"),CONCATENATE("R",ROW()),IF(EXACT(H156,"Y"),CONCATENATE("R",ROW()),""))</f>
        <v>R156</v>
      </c>
      <c r="B156" s="32" t="s">
        <v>134</v>
      </c>
      <c r="C156" s="32" t="s">
        <v>1803</v>
      </c>
      <c r="D156" s="32" t="s">
        <v>306</v>
      </c>
      <c r="E156" s="32"/>
      <c r="F156" s="32"/>
      <c r="G156" s="32" t="s">
        <v>313</v>
      </c>
      <c r="H156" s="33" t="s">
        <v>352</v>
      </c>
      <c r="I156" s="32">
        <v>2508724920</v>
      </c>
      <c r="J156" s="32" t="s">
        <v>1293</v>
      </c>
      <c r="K156" s="32" t="s">
        <v>1294</v>
      </c>
      <c r="L156" s="32" t="s">
        <v>1295</v>
      </c>
    </row>
    <row r="157" spans="1:12" ht="15" customHeight="1" x14ac:dyDescent="0.25">
      <c r="B157" s="32"/>
      <c r="C157" s="32"/>
      <c r="D157" s="32"/>
      <c r="E157" s="32"/>
      <c r="F157" s="32"/>
      <c r="G157" s="32"/>
      <c r="H157" s="33"/>
      <c r="I157" s="32"/>
      <c r="J157" s="32"/>
      <c r="K157" s="32"/>
      <c r="L157" s="32"/>
    </row>
    <row r="158" spans="1:12" ht="15" customHeight="1" x14ac:dyDescent="0.25">
      <c r="A158" s="30" t="str">
        <f t="shared" si="2"/>
        <v>R158</v>
      </c>
      <c r="B158" s="32" t="s">
        <v>139</v>
      </c>
      <c r="C158" s="32" t="s">
        <v>140</v>
      </c>
      <c r="D158" s="32" t="s">
        <v>307</v>
      </c>
      <c r="E158" s="32"/>
      <c r="F158" s="32"/>
      <c r="G158" s="32" t="s">
        <v>314</v>
      </c>
      <c r="H158" s="33" t="s">
        <v>352</v>
      </c>
      <c r="I158" s="32">
        <v>2508724919</v>
      </c>
      <c r="J158" s="32" t="s">
        <v>1296</v>
      </c>
      <c r="K158" s="32" t="s">
        <v>1297</v>
      </c>
      <c r="L158" s="32" t="s">
        <v>1298</v>
      </c>
    </row>
    <row r="159" spans="1:12" ht="15" customHeight="1" x14ac:dyDescent="0.25">
      <c r="B159" s="32"/>
      <c r="C159" s="32"/>
      <c r="D159" s="32"/>
      <c r="E159" s="32"/>
      <c r="F159" s="32"/>
      <c r="G159" s="32"/>
      <c r="H159" s="33"/>
      <c r="I159" s="32"/>
      <c r="J159" s="32"/>
      <c r="K159" s="32"/>
      <c r="L159" s="32"/>
    </row>
    <row r="160" spans="1:12" ht="15" customHeight="1" x14ac:dyDescent="0.25">
      <c r="A160" s="30" t="str">
        <f t="shared" si="2"/>
        <v>R160</v>
      </c>
      <c r="B160" s="32" t="s">
        <v>315</v>
      </c>
      <c r="C160" s="32" t="s">
        <v>141</v>
      </c>
      <c r="D160" s="32" t="s">
        <v>308</v>
      </c>
      <c r="E160" s="32"/>
      <c r="F160" s="32"/>
      <c r="G160" s="32" t="s">
        <v>316</v>
      </c>
      <c r="H160" s="33" t="s">
        <v>352</v>
      </c>
      <c r="I160" s="32">
        <v>2508724914</v>
      </c>
      <c r="J160" s="32" t="s">
        <v>1299</v>
      </c>
      <c r="K160" s="32" t="s">
        <v>1300</v>
      </c>
      <c r="L160" s="32" t="s">
        <v>1301</v>
      </c>
    </row>
    <row r="161" spans="1:12" ht="15" customHeight="1" x14ac:dyDescent="0.25">
      <c r="B161" s="32"/>
      <c r="C161" s="32"/>
      <c r="D161" s="32"/>
      <c r="E161" s="32"/>
      <c r="F161" s="32"/>
      <c r="G161" s="32"/>
      <c r="H161" s="33"/>
      <c r="I161" s="32"/>
      <c r="J161" s="32"/>
      <c r="K161" s="32"/>
      <c r="L161" s="32"/>
    </row>
    <row r="162" spans="1:12" ht="15" customHeight="1" x14ac:dyDescent="0.25">
      <c r="A162" s="30" t="str">
        <f t="shared" si="2"/>
        <v>R162</v>
      </c>
      <c r="B162" s="32" t="s">
        <v>137</v>
      </c>
      <c r="C162" s="32" t="s">
        <v>138</v>
      </c>
      <c r="D162" s="32" t="s">
        <v>309</v>
      </c>
      <c r="E162" s="32"/>
      <c r="F162" s="32"/>
      <c r="G162" s="32" t="s">
        <v>1302</v>
      </c>
      <c r="H162" s="33" t="s">
        <v>352</v>
      </c>
      <c r="I162" s="32">
        <v>2508724918</v>
      </c>
      <c r="J162" s="32" t="s">
        <v>1303</v>
      </c>
      <c r="K162" s="32" t="s">
        <v>1304</v>
      </c>
      <c r="L162" s="32" t="s">
        <v>1305</v>
      </c>
    </row>
    <row r="163" spans="1:12" ht="15" customHeight="1" x14ac:dyDescent="0.25">
      <c r="B163" s="32"/>
      <c r="C163" s="32"/>
      <c r="D163" s="32"/>
      <c r="E163" s="32"/>
      <c r="F163" s="32"/>
      <c r="G163" s="32"/>
      <c r="H163" s="33"/>
      <c r="I163" s="32"/>
      <c r="J163" s="32"/>
      <c r="K163" s="32"/>
      <c r="L163" s="32"/>
    </row>
    <row r="164" spans="1:12" ht="15" customHeight="1" x14ac:dyDescent="0.25">
      <c r="A164" s="30" t="str">
        <f t="shared" si="2"/>
        <v>R164</v>
      </c>
      <c r="B164" s="32" t="s">
        <v>135</v>
      </c>
      <c r="C164" s="32" t="s">
        <v>136</v>
      </c>
      <c r="D164" s="32" t="s">
        <v>310</v>
      </c>
      <c r="E164" s="32"/>
      <c r="F164" s="32"/>
      <c r="G164" s="32" t="s">
        <v>317</v>
      </c>
      <c r="H164" s="33" t="s">
        <v>352</v>
      </c>
      <c r="I164" s="32">
        <v>2508724916</v>
      </c>
      <c r="J164" s="32" t="s">
        <v>1306</v>
      </c>
      <c r="K164" s="32" t="s">
        <v>1307</v>
      </c>
      <c r="L164" s="32" t="s">
        <v>1308</v>
      </c>
    </row>
    <row r="165" spans="1:12" ht="15" customHeight="1" x14ac:dyDescent="0.25">
      <c r="B165" s="32"/>
      <c r="C165" s="32"/>
      <c r="D165" s="32"/>
      <c r="E165" s="32"/>
      <c r="F165" s="32"/>
      <c r="G165" s="32"/>
      <c r="H165" s="33"/>
      <c r="I165" s="32"/>
      <c r="J165" s="32"/>
      <c r="K165" s="32"/>
      <c r="L165" s="32"/>
    </row>
    <row r="166" spans="1:12" ht="15" customHeight="1" x14ac:dyDescent="0.25">
      <c r="A166" s="30" t="str">
        <f t="shared" si="2"/>
        <v>R166</v>
      </c>
      <c r="B166" s="32" t="s">
        <v>142</v>
      </c>
      <c r="C166" s="32" t="s">
        <v>1804</v>
      </c>
      <c r="D166" s="32" t="s">
        <v>311</v>
      </c>
      <c r="E166" s="32"/>
      <c r="F166" s="32"/>
      <c r="G166" s="32" t="s">
        <v>1309</v>
      </c>
      <c r="H166" s="33" t="s">
        <v>352</v>
      </c>
      <c r="I166" s="32">
        <v>2508724915</v>
      </c>
      <c r="J166" s="32" t="s">
        <v>1310</v>
      </c>
      <c r="K166" s="32" t="s">
        <v>1311</v>
      </c>
      <c r="L166" s="32" t="s">
        <v>1312</v>
      </c>
    </row>
    <row r="167" spans="1:12" ht="15" customHeight="1" x14ac:dyDescent="0.25">
      <c r="B167" s="32"/>
      <c r="C167" s="32"/>
      <c r="D167" s="32"/>
      <c r="E167" s="32"/>
      <c r="F167" s="32"/>
      <c r="G167" s="32"/>
      <c r="H167" s="33"/>
      <c r="I167" s="32"/>
      <c r="J167" s="32"/>
      <c r="K167" s="32"/>
      <c r="L167" s="32"/>
    </row>
    <row r="168" spans="1:12" ht="15" customHeight="1" x14ac:dyDescent="0.25">
      <c r="A168" s="30" t="str">
        <f t="shared" si="2"/>
        <v>R168</v>
      </c>
      <c r="B168" s="32" t="s">
        <v>130</v>
      </c>
      <c r="C168" s="32" t="s">
        <v>131</v>
      </c>
      <c r="D168" s="32" t="s">
        <v>312</v>
      </c>
      <c r="E168" s="32"/>
      <c r="F168" s="32"/>
      <c r="G168" s="32" t="s">
        <v>318</v>
      </c>
      <c r="H168" s="33" t="s">
        <v>352</v>
      </c>
      <c r="I168" s="32">
        <v>2508724917</v>
      </c>
      <c r="J168" s="32" t="s">
        <v>1313</v>
      </c>
      <c r="K168" s="32" t="s">
        <v>1314</v>
      </c>
      <c r="L168" s="32" t="s">
        <v>1315</v>
      </c>
    </row>
    <row r="169" spans="1:12" ht="15" customHeight="1" x14ac:dyDescent="0.25">
      <c r="B169" s="32"/>
      <c r="C169" s="32"/>
      <c r="D169" s="32"/>
      <c r="E169" s="32"/>
      <c r="F169" s="32"/>
      <c r="G169" s="32"/>
      <c r="H169" s="33"/>
      <c r="I169" s="32"/>
      <c r="J169" s="32"/>
      <c r="K169" s="32"/>
      <c r="L169" s="32"/>
    </row>
    <row r="170" spans="1:12" ht="15" customHeight="1" x14ac:dyDescent="0.25">
      <c r="A170" s="30" t="str">
        <f t="shared" si="2"/>
        <v>R170</v>
      </c>
      <c r="B170" s="32" t="s">
        <v>125</v>
      </c>
      <c r="C170" s="32" t="s">
        <v>126</v>
      </c>
      <c r="D170" s="32" t="s">
        <v>320</v>
      </c>
      <c r="E170" s="32"/>
      <c r="F170" s="32"/>
      <c r="G170" s="32" t="s">
        <v>319</v>
      </c>
      <c r="H170" s="33" t="s">
        <v>352</v>
      </c>
      <c r="I170" s="32">
        <v>2508724481</v>
      </c>
      <c r="J170" s="32" t="s">
        <v>1316</v>
      </c>
      <c r="K170" s="32" t="s">
        <v>1317</v>
      </c>
      <c r="L170" s="32" t="s">
        <v>1318</v>
      </c>
    </row>
    <row r="171" spans="1:12" ht="15" customHeight="1" x14ac:dyDescent="0.25">
      <c r="A171" s="30" t="str">
        <f t="shared" si="2"/>
        <v/>
      </c>
      <c r="B171" s="32"/>
      <c r="C171" s="32"/>
      <c r="D171" s="32"/>
      <c r="E171" s="32"/>
      <c r="F171" s="32"/>
      <c r="G171" s="32" t="s">
        <v>1319</v>
      </c>
      <c r="H171" s="33"/>
      <c r="I171" s="32">
        <v>2508724482</v>
      </c>
      <c r="J171" s="32" t="s">
        <v>1320</v>
      </c>
      <c r="K171" s="32" t="s">
        <v>1321</v>
      </c>
      <c r="L171" s="32" t="s">
        <v>1322</v>
      </c>
    </row>
    <row r="172" spans="1:12" ht="15" customHeight="1" x14ac:dyDescent="0.25">
      <c r="B172" s="32"/>
      <c r="C172" s="32"/>
      <c r="D172" s="32"/>
      <c r="E172" s="32"/>
      <c r="F172" s="32"/>
      <c r="G172" s="32"/>
      <c r="H172" s="33"/>
      <c r="I172" s="32"/>
      <c r="J172" s="32"/>
      <c r="K172" s="32"/>
      <c r="L172" s="32"/>
    </row>
    <row r="173" spans="1:12" ht="15" customHeight="1" x14ac:dyDescent="0.25">
      <c r="A173" s="30" t="str">
        <f t="shared" si="2"/>
        <v>R173</v>
      </c>
      <c r="B173" s="32" t="s">
        <v>127</v>
      </c>
      <c r="C173" s="32" t="s">
        <v>128</v>
      </c>
      <c r="D173" s="32" t="s">
        <v>321</v>
      </c>
      <c r="E173" s="32"/>
      <c r="F173" s="32"/>
      <c r="G173" s="32" t="s">
        <v>325</v>
      </c>
      <c r="H173" s="33" t="s">
        <v>352</v>
      </c>
      <c r="I173" s="32">
        <v>2508724484</v>
      </c>
      <c r="J173" s="32" t="s">
        <v>1323</v>
      </c>
      <c r="K173" s="32" t="s">
        <v>1324</v>
      </c>
      <c r="L173" s="32" t="s">
        <v>1325</v>
      </c>
    </row>
    <row r="174" spans="1:12" ht="15" customHeight="1" x14ac:dyDescent="0.25">
      <c r="B174" s="32"/>
      <c r="C174" s="32"/>
      <c r="D174" s="32"/>
      <c r="E174" s="32"/>
      <c r="F174" s="32"/>
      <c r="G174" s="32"/>
      <c r="H174" s="33"/>
      <c r="I174" s="32"/>
      <c r="J174" s="32"/>
      <c r="K174" s="32"/>
      <c r="L174" s="32"/>
    </row>
    <row r="175" spans="1:12" ht="15" customHeight="1" x14ac:dyDescent="0.25">
      <c r="A175" s="30" t="str">
        <f t="shared" si="2"/>
        <v>R175</v>
      </c>
      <c r="B175" s="32" t="s">
        <v>145</v>
      </c>
      <c r="C175" s="32" t="s">
        <v>146</v>
      </c>
      <c r="D175" s="32" t="s">
        <v>322</v>
      </c>
      <c r="E175" s="32"/>
      <c r="F175" s="32"/>
      <c r="G175" s="32" t="s">
        <v>326</v>
      </c>
      <c r="H175" s="33" t="s">
        <v>352</v>
      </c>
      <c r="I175" s="32">
        <v>2508724483</v>
      </c>
      <c r="J175" s="32" t="s">
        <v>1326</v>
      </c>
      <c r="K175" s="32" t="s">
        <v>1327</v>
      </c>
      <c r="L175" s="32" t="s">
        <v>1328</v>
      </c>
    </row>
    <row r="176" spans="1:12" ht="15" customHeight="1" x14ac:dyDescent="0.25">
      <c r="B176" s="32"/>
      <c r="C176" s="32"/>
      <c r="D176" s="32"/>
      <c r="E176" s="32"/>
      <c r="F176" s="32"/>
      <c r="G176" s="32"/>
      <c r="H176" s="33"/>
      <c r="I176" s="32"/>
      <c r="J176" s="32"/>
      <c r="K176" s="32"/>
      <c r="L176" s="32"/>
    </row>
    <row r="177" spans="1:12" ht="15" customHeight="1" x14ac:dyDescent="0.25">
      <c r="A177" s="30" t="str">
        <f t="shared" si="2"/>
        <v>R177</v>
      </c>
      <c r="B177" s="32" t="s">
        <v>143</v>
      </c>
      <c r="C177" s="32" t="s">
        <v>144</v>
      </c>
      <c r="D177" s="32" t="s">
        <v>323</v>
      </c>
      <c r="E177" s="32"/>
      <c r="F177" s="32"/>
      <c r="G177" s="32" t="s">
        <v>327</v>
      </c>
      <c r="H177" s="33" t="s">
        <v>352</v>
      </c>
      <c r="I177" s="32">
        <v>2508724480</v>
      </c>
      <c r="J177" s="32" t="s">
        <v>1329</v>
      </c>
      <c r="K177" s="32" t="s">
        <v>1330</v>
      </c>
      <c r="L177" s="32" t="s">
        <v>1331</v>
      </c>
    </row>
    <row r="178" spans="1:12" ht="15" customHeight="1" x14ac:dyDescent="0.25">
      <c r="B178" s="32"/>
      <c r="C178" s="32"/>
      <c r="D178" s="32"/>
      <c r="E178" s="32"/>
      <c r="F178" s="32"/>
      <c r="G178" s="32"/>
      <c r="H178" s="33"/>
      <c r="I178" s="32"/>
      <c r="J178" s="32"/>
      <c r="K178" s="32"/>
      <c r="L178" s="32"/>
    </row>
    <row r="179" spans="1:12" ht="15" customHeight="1" x14ac:dyDescent="0.25">
      <c r="A179" s="30" t="str">
        <f t="shared" si="2"/>
        <v>R179</v>
      </c>
      <c r="B179" s="32" t="s">
        <v>1332</v>
      </c>
      <c r="C179" s="32" t="s">
        <v>1333</v>
      </c>
      <c r="D179" s="32" t="s">
        <v>324</v>
      </c>
      <c r="E179" s="32"/>
      <c r="F179" s="32"/>
      <c r="G179" s="32" t="s">
        <v>329</v>
      </c>
      <c r="H179" s="33" t="s">
        <v>352</v>
      </c>
      <c r="I179" s="32">
        <v>2508722631</v>
      </c>
      <c r="J179" s="32" t="s">
        <v>1334</v>
      </c>
      <c r="K179" s="32" t="s">
        <v>1335</v>
      </c>
      <c r="L179" s="32" t="s">
        <v>1336</v>
      </c>
    </row>
    <row r="180" spans="1:12" ht="15" customHeight="1" x14ac:dyDescent="0.25">
      <c r="A180" s="30" t="str">
        <f t="shared" si="2"/>
        <v/>
      </c>
      <c r="B180" s="32"/>
      <c r="C180" s="32"/>
      <c r="D180" s="32"/>
      <c r="E180" s="32"/>
      <c r="F180" s="32"/>
      <c r="G180" s="32" t="s">
        <v>328</v>
      </c>
      <c r="H180" s="33"/>
      <c r="I180" s="32">
        <v>2508724485</v>
      </c>
      <c r="J180" s="32" t="s">
        <v>1337</v>
      </c>
      <c r="K180" s="32" t="s">
        <v>1338</v>
      </c>
      <c r="L180" s="32" t="s">
        <v>1339</v>
      </c>
    </row>
    <row r="181" spans="1:12" ht="15" customHeight="1" x14ac:dyDescent="0.25">
      <c r="A181" s="30" t="str">
        <f t="shared" si="2"/>
        <v/>
      </c>
      <c r="B181" s="32"/>
      <c r="C181" s="32"/>
      <c r="D181" s="32"/>
      <c r="E181" s="32"/>
      <c r="F181" s="32"/>
      <c r="G181" s="32" t="s">
        <v>329</v>
      </c>
      <c r="H181" s="33"/>
      <c r="I181" s="32">
        <v>2508724486</v>
      </c>
      <c r="J181" s="32" t="s">
        <v>1340</v>
      </c>
      <c r="K181" s="32" t="s">
        <v>1341</v>
      </c>
      <c r="L181" s="32" t="s">
        <v>1342</v>
      </c>
    </row>
    <row r="182" spans="1:12" ht="15" customHeight="1" x14ac:dyDescent="0.25">
      <c r="A182" s="30" t="str">
        <f t="shared" si="2"/>
        <v/>
      </c>
      <c r="B182" s="32"/>
      <c r="C182" s="32"/>
      <c r="D182" s="32"/>
      <c r="E182" s="32"/>
      <c r="F182" s="32"/>
      <c r="G182" s="32"/>
      <c r="H182" s="33"/>
      <c r="I182" s="32"/>
      <c r="J182" s="32"/>
      <c r="K182" s="32"/>
      <c r="L182" s="32"/>
    </row>
    <row r="183" spans="1:12" ht="15" customHeight="1" x14ac:dyDescent="0.25">
      <c r="A183" s="30" t="str">
        <f t="shared" si="2"/>
        <v>R183</v>
      </c>
      <c r="B183" s="32" t="s">
        <v>132</v>
      </c>
      <c r="C183" s="32" t="s">
        <v>133</v>
      </c>
      <c r="D183" s="32" t="s">
        <v>330</v>
      </c>
      <c r="E183" s="32"/>
      <c r="F183" s="32"/>
      <c r="G183" s="32" t="s">
        <v>1343</v>
      </c>
      <c r="H183" s="33" t="s">
        <v>352</v>
      </c>
      <c r="I183" s="32">
        <v>2508724921</v>
      </c>
      <c r="J183" s="32" t="s">
        <v>1344</v>
      </c>
      <c r="K183" s="32" t="s">
        <v>1345</v>
      </c>
      <c r="L183" s="32" t="s">
        <v>1346</v>
      </c>
    </row>
    <row r="184" spans="1:12" ht="15" customHeight="1" x14ac:dyDescent="0.25">
      <c r="B184" s="32"/>
      <c r="C184" s="32"/>
      <c r="D184" s="32"/>
      <c r="E184" s="32"/>
      <c r="F184" s="32"/>
      <c r="G184" s="32"/>
      <c r="H184" s="33"/>
      <c r="I184" s="32"/>
      <c r="J184" s="32"/>
      <c r="K184" s="32"/>
      <c r="L184" s="32"/>
    </row>
    <row r="185" spans="1:12" ht="15" customHeight="1" x14ac:dyDescent="0.25">
      <c r="A185" s="30" t="str">
        <f t="shared" si="2"/>
        <v>R185</v>
      </c>
      <c r="B185" s="32" t="s">
        <v>129</v>
      </c>
      <c r="C185" s="32" t="s">
        <v>1798</v>
      </c>
      <c r="D185" s="32" t="s">
        <v>331</v>
      </c>
      <c r="E185" s="32"/>
      <c r="F185" s="32"/>
      <c r="G185" s="32" t="s">
        <v>332</v>
      </c>
      <c r="H185" s="33" t="s">
        <v>352</v>
      </c>
      <c r="I185" s="32">
        <v>2508723929</v>
      </c>
      <c r="J185" s="32" t="s">
        <v>1347</v>
      </c>
      <c r="K185" s="32" t="s">
        <v>1348</v>
      </c>
      <c r="L185" s="32" t="s">
        <v>1349</v>
      </c>
    </row>
    <row r="186" spans="1:12" ht="15" customHeight="1" x14ac:dyDescent="0.25">
      <c r="B186" s="32"/>
      <c r="C186" s="32"/>
      <c r="D186" s="32"/>
      <c r="E186" s="32"/>
      <c r="F186" s="32"/>
      <c r="G186" s="32"/>
      <c r="H186" s="33"/>
      <c r="I186" s="32"/>
      <c r="J186" s="32"/>
      <c r="K186" s="32"/>
      <c r="L186" s="32"/>
    </row>
    <row r="187" spans="1:12" ht="15" customHeight="1" x14ac:dyDescent="0.25">
      <c r="A187" s="30" t="str">
        <f t="shared" si="2"/>
        <v>R187</v>
      </c>
      <c r="B187" s="32" t="s">
        <v>1350</v>
      </c>
      <c r="C187" s="32" t="s">
        <v>1799</v>
      </c>
      <c r="D187" s="32" t="s">
        <v>1351</v>
      </c>
      <c r="E187" s="32"/>
      <c r="F187" s="32"/>
      <c r="G187" s="32" t="s">
        <v>270</v>
      </c>
      <c r="H187" s="33" t="s">
        <v>382</v>
      </c>
      <c r="I187" s="32">
        <v>2508724479</v>
      </c>
      <c r="J187" s="32" t="s">
        <v>1290</v>
      </c>
      <c r="K187" s="32" t="s">
        <v>1352</v>
      </c>
      <c r="L187" s="32" t="s">
        <v>1353</v>
      </c>
    </row>
    <row r="188" spans="1:12" ht="15" customHeight="1" x14ac:dyDescent="0.25">
      <c r="A188" s="30" t="str">
        <f t="shared" si="2"/>
        <v/>
      </c>
      <c r="B188" s="32"/>
      <c r="C188" s="32"/>
      <c r="D188" s="32"/>
      <c r="E188" s="32"/>
      <c r="F188" s="32"/>
      <c r="G188" s="32" t="s">
        <v>1354</v>
      </c>
      <c r="H188" s="33"/>
      <c r="I188" s="32">
        <v>2508724851</v>
      </c>
      <c r="J188" s="32" t="s">
        <v>1355</v>
      </c>
      <c r="K188" s="32" t="s">
        <v>1356</v>
      </c>
      <c r="L188" s="32" t="s">
        <v>1357</v>
      </c>
    </row>
    <row r="189" spans="1:12" ht="15" customHeight="1" x14ac:dyDescent="0.25">
      <c r="A189" s="30" t="str">
        <f t="shared" si="2"/>
        <v/>
      </c>
      <c r="B189" s="32"/>
      <c r="C189" s="32"/>
      <c r="D189" s="32"/>
      <c r="E189" s="32"/>
      <c r="F189" s="32"/>
      <c r="G189" s="32" t="s">
        <v>1358</v>
      </c>
      <c r="H189" s="33"/>
      <c r="I189" s="32">
        <v>2508724949</v>
      </c>
      <c r="J189" s="32" t="s">
        <v>1359</v>
      </c>
      <c r="K189" s="32" t="s">
        <v>1360</v>
      </c>
      <c r="L189" s="32" t="s">
        <v>1361</v>
      </c>
    </row>
    <row r="190" spans="1:12" ht="15" customHeight="1" x14ac:dyDescent="0.25">
      <c r="B190" s="32"/>
      <c r="C190" s="32"/>
      <c r="D190" s="32"/>
      <c r="E190" s="32"/>
      <c r="F190" s="32"/>
      <c r="G190" s="32"/>
      <c r="H190" s="33"/>
      <c r="I190" s="32"/>
      <c r="J190" s="32"/>
      <c r="K190" s="32"/>
      <c r="L190" s="32"/>
    </row>
    <row r="191" spans="1:12" ht="15" customHeight="1" x14ac:dyDescent="0.25">
      <c r="A191" s="30" t="str">
        <f t="shared" si="2"/>
        <v>R191</v>
      </c>
      <c r="B191" s="32" t="s">
        <v>1362</v>
      </c>
      <c r="C191" s="32" t="s">
        <v>1808</v>
      </c>
      <c r="D191" s="32" t="s">
        <v>333</v>
      </c>
      <c r="E191" s="32"/>
      <c r="F191" s="32"/>
      <c r="G191" s="32" t="s">
        <v>1343</v>
      </c>
      <c r="H191" s="33" t="s">
        <v>352</v>
      </c>
      <c r="I191" s="32">
        <v>2508724921</v>
      </c>
      <c r="J191" s="32" t="s">
        <v>1344</v>
      </c>
      <c r="K191" s="32" t="s">
        <v>1345</v>
      </c>
      <c r="L191" s="32" t="s">
        <v>1346</v>
      </c>
    </row>
    <row r="192" spans="1:12" ht="15" customHeight="1" x14ac:dyDescent="0.25">
      <c r="B192" s="32"/>
      <c r="C192" s="32"/>
      <c r="D192" s="32"/>
      <c r="E192" s="32"/>
      <c r="F192" s="32"/>
      <c r="G192" s="32"/>
      <c r="H192" s="33"/>
      <c r="I192" s="32"/>
      <c r="J192" s="32"/>
      <c r="K192" s="32"/>
      <c r="L192" s="32"/>
    </row>
    <row r="193" spans="1:12" ht="15" customHeight="1" x14ac:dyDescent="0.25">
      <c r="A193" s="30" t="str">
        <f t="shared" si="2"/>
        <v>R193</v>
      </c>
      <c r="B193" s="32" t="s">
        <v>1363</v>
      </c>
      <c r="C193" s="32" t="s">
        <v>1809</v>
      </c>
      <c r="D193" s="32" t="s">
        <v>1351</v>
      </c>
      <c r="E193" s="32"/>
      <c r="F193" s="32"/>
      <c r="G193" s="32" t="s">
        <v>270</v>
      </c>
      <c r="H193" s="33" t="s">
        <v>382</v>
      </c>
      <c r="I193" s="32">
        <v>2508724479</v>
      </c>
      <c r="J193" s="32" t="s">
        <v>1290</v>
      </c>
      <c r="K193" s="32" t="s">
        <v>1352</v>
      </c>
      <c r="L193" s="32" t="s">
        <v>1353</v>
      </c>
    </row>
    <row r="194" spans="1:12" ht="15" customHeight="1" x14ac:dyDescent="0.25">
      <c r="A194" s="30" t="str">
        <f t="shared" si="2"/>
        <v/>
      </c>
      <c r="B194" s="32"/>
      <c r="C194" s="32"/>
      <c r="D194" s="32"/>
      <c r="E194" s="32"/>
      <c r="F194" s="32"/>
      <c r="G194" s="32" t="s">
        <v>1354</v>
      </c>
      <c r="H194" s="33"/>
      <c r="I194" s="32">
        <v>2508724851</v>
      </c>
      <c r="J194" s="32" t="s">
        <v>1355</v>
      </c>
      <c r="K194" s="32" t="s">
        <v>1356</v>
      </c>
      <c r="L194" s="32" t="s">
        <v>1357</v>
      </c>
    </row>
    <row r="195" spans="1:12" ht="15" customHeight="1" x14ac:dyDescent="0.25">
      <c r="A195" s="30" t="str">
        <f t="shared" si="2"/>
        <v/>
      </c>
      <c r="B195" s="32"/>
      <c r="C195" s="32"/>
      <c r="D195" s="32"/>
      <c r="E195" s="32"/>
      <c r="F195" s="32"/>
      <c r="G195" s="32" t="s">
        <v>1358</v>
      </c>
      <c r="H195" s="33"/>
      <c r="I195" s="32">
        <v>2508724949</v>
      </c>
      <c r="J195" s="32" t="s">
        <v>1359</v>
      </c>
      <c r="K195" s="32" t="s">
        <v>1360</v>
      </c>
      <c r="L195" s="32" t="s">
        <v>1361</v>
      </c>
    </row>
    <row r="196" spans="1:12" ht="15" customHeight="1" x14ac:dyDescent="0.25">
      <c r="A196" s="30" t="str">
        <f t="shared" si="2"/>
        <v/>
      </c>
      <c r="B196" s="32"/>
      <c r="C196" s="32"/>
      <c r="D196" s="32"/>
      <c r="E196" s="32"/>
      <c r="F196" s="32"/>
      <c r="G196" s="32"/>
      <c r="H196" s="33"/>
      <c r="I196" s="32"/>
      <c r="J196" s="32"/>
      <c r="K196" s="32"/>
      <c r="L196" s="32"/>
    </row>
    <row r="197" spans="1:12" ht="15" customHeight="1" x14ac:dyDescent="0.25">
      <c r="A197" s="30" t="str">
        <f t="shared" si="2"/>
        <v>R197</v>
      </c>
      <c r="B197" s="32" t="s">
        <v>81</v>
      </c>
      <c r="C197" s="32" t="s">
        <v>82</v>
      </c>
      <c r="D197" s="32"/>
      <c r="E197" s="32"/>
      <c r="F197" s="32"/>
      <c r="G197" s="32"/>
      <c r="H197" s="33" t="s">
        <v>382</v>
      </c>
      <c r="I197" s="32"/>
      <c r="J197" s="32"/>
      <c r="K197" s="32"/>
      <c r="L197" s="32"/>
    </row>
    <row r="198" spans="1:12" ht="15" customHeight="1" x14ac:dyDescent="0.25">
      <c r="A198" s="30" t="str">
        <f t="shared" si="2"/>
        <v/>
      </c>
      <c r="B198" s="32"/>
      <c r="C198" s="32"/>
      <c r="D198" s="32"/>
      <c r="E198" s="32"/>
      <c r="F198" s="32"/>
      <c r="G198" s="32"/>
      <c r="H198" s="33"/>
      <c r="I198" s="32"/>
      <c r="J198" s="32"/>
      <c r="K198" s="32"/>
      <c r="L198" s="32"/>
    </row>
    <row r="199" spans="1:12" ht="15" customHeight="1" x14ac:dyDescent="0.25">
      <c r="A199" s="30" t="str">
        <f t="shared" si="2"/>
        <v>R199</v>
      </c>
      <c r="B199" s="32" t="s">
        <v>57</v>
      </c>
      <c r="C199" s="32" t="s">
        <v>58</v>
      </c>
      <c r="D199" s="32" t="s">
        <v>278</v>
      </c>
      <c r="E199" s="32"/>
      <c r="F199" s="32"/>
      <c r="G199" s="32" t="s">
        <v>260</v>
      </c>
      <c r="H199" s="33" t="s">
        <v>382</v>
      </c>
      <c r="I199" s="32"/>
      <c r="J199" s="32"/>
      <c r="K199" s="32"/>
      <c r="L199" s="32"/>
    </row>
    <row r="200" spans="1:12" ht="15" customHeight="1" x14ac:dyDescent="0.25">
      <c r="B200" s="32"/>
      <c r="C200" s="32"/>
      <c r="D200" s="32"/>
      <c r="E200" s="32"/>
      <c r="F200" s="32"/>
      <c r="G200" s="32"/>
      <c r="H200" s="33"/>
      <c r="I200" s="32"/>
      <c r="J200" s="32"/>
      <c r="K200" s="32"/>
      <c r="L200" s="32"/>
    </row>
    <row r="201" spans="1:12" ht="15" customHeight="1" x14ac:dyDescent="0.25">
      <c r="A201" s="30" t="str">
        <f t="shared" si="2"/>
        <v>R201</v>
      </c>
      <c r="B201" s="32" t="s">
        <v>1364</v>
      </c>
      <c r="C201" s="32" t="s">
        <v>1964</v>
      </c>
      <c r="D201" s="32" t="s">
        <v>1365</v>
      </c>
      <c r="E201" s="32"/>
      <c r="F201" s="32"/>
      <c r="G201" s="32" t="s">
        <v>279</v>
      </c>
      <c r="H201" s="33" t="s">
        <v>352</v>
      </c>
      <c r="I201" s="32">
        <v>2508724370</v>
      </c>
      <c r="J201" s="32" t="s">
        <v>1366</v>
      </c>
      <c r="K201" s="32" t="s">
        <v>1367</v>
      </c>
      <c r="L201" s="32" t="s">
        <v>1368</v>
      </c>
    </row>
    <row r="202" spans="1:12" ht="15" customHeight="1" x14ac:dyDescent="0.25">
      <c r="A202" s="30" t="str">
        <f t="shared" si="2"/>
        <v/>
      </c>
      <c r="B202" s="32"/>
      <c r="C202" s="32"/>
      <c r="D202" s="32"/>
      <c r="E202" s="32"/>
      <c r="F202" s="32"/>
      <c r="G202" s="32"/>
      <c r="H202" s="33"/>
      <c r="I202" s="32"/>
      <c r="J202" s="32"/>
      <c r="K202" s="32"/>
      <c r="L202" s="32"/>
    </row>
    <row r="203" spans="1:12" ht="15" customHeight="1" x14ac:dyDescent="0.25">
      <c r="A203" s="30" t="str">
        <f t="shared" si="2"/>
        <v>R203</v>
      </c>
      <c r="B203" s="32" t="s">
        <v>9</v>
      </c>
      <c r="C203" s="32" t="s">
        <v>10</v>
      </c>
      <c r="D203" s="32" t="s">
        <v>1369</v>
      </c>
      <c r="E203" s="32"/>
      <c r="F203" s="32"/>
      <c r="G203" s="32" t="s">
        <v>260</v>
      </c>
      <c r="H203" s="33" t="s">
        <v>382</v>
      </c>
      <c r="I203" s="32"/>
      <c r="J203" s="32"/>
      <c r="K203" s="32"/>
      <c r="L203" s="32"/>
    </row>
    <row r="204" spans="1:12" ht="15" customHeight="1" x14ac:dyDescent="0.25">
      <c r="A204" s="30" t="str">
        <f t="shared" si="2"/>
        <v/>
      </c>
      <c r="B204" s="32"/>
      <c r="C204" s="32"/>
      <c r="D204" s="32"/>
      <c r="E204" s="32"/>
      <c r="F204" s="32"/>
      <c r="G204" s="32"/>
      <c r="H204" s="33"/>
      <c r="I204" s="32"/>
      <c r="J204" s="32"/>
      <c r="K204" s="32"/>
      <c r="L204" s="32"/>
    </row>
    <row r="205" spans="1:12" ht="15" customHeight="1" x14ac:dyDescent="0.25">
      <c r="A205" s="30" t="str">
        <f t="shared" si="2"/>
        <v>R205</v>
      </c>
      <c r="B205" s="32" t="s">
        <v>74</v>
      </c>
      <c r="C205" s="32" t="s">
        <v>75</v>
      </c>
      <c r="D205" s="32" t="s">
        <v>386</v>
      </c>
      <c r="E205" s="32"/>
      <c r="F205" s="32"/>
      <c r="G205" s="32" t="s">
        <v>1370</v>
      </c>
      <c r="H205" s="33" t="s">
        <v>352</v>
      </c>
      <c r="I205" s="32">
        <v>2508722263</v>
      </c>
      <c r="J205" s="32" t="s">
        <v>1371</v>
      </c>
      <c r="K205" s="32" t="s">
        <v>1372</v>
      </c>
      <c r="L205" s="32" t="s">
        <v>1373</v>
      </c>
    </row>
    <row r="206" spans="1:12" ht="15" customHeight="1" x14ac:dyDescent="0.25">
      <c r="A206" s="30" t="str">
        <f t="shared" si="2"/>
        <v/>
      </c>
      <c r="B206" s="32"/>
      <c r="C206" s="32"/>
      <c r="D206" s="32"/>
      <c r="E206" s="32"/>
      <c r="F206" s="32"/>
      <c r="G206" s="32" t="s">
        <v>1370</v>
      </c>
      <c r="H206" s="33"/>
      <c r="I206" s="32">
        <v>2508722753</v>
      </c>
      <c r="J206" s="32" t="s">
        <v>1374</v>
      </c>
      <c r="K206" s="32" t="s">
        <v>1375</v>
      </c>
      <c r="L206" s="32" t="s">
        <v>1376</v>
      </c>
    </row>
    <row r="207" spans="1:12" ht="15" customHeight="1" x14ac:dyDescent="0.25">
      <c r="A207" s="30" t="str">
        <f t="shared" si="2"/>
        <v/>
      </c>
      <c r="B207" s="32"/>
      <c r="C207" s="32"/>
      <c r="D207" s="32"/>
      <c r="E207" s="32"/>
      <c r="F207" s="32"/>
      <c r="G207" s="32" t="s">
        <v>385</v>
      </c>
      <c r="H207" s="33"/>
      <c r="I207" s="32">
        <v>2508724376</v>
      </c>
      <c r="J207" s="32" t="s">
        <v>1377</v>
      </c>
      <c r="K207" s="32" t="s">
        <v>1378</v>
      </c>
      <c r="L207" s="32" t="s">
        <v>1379</v>
      </c>
    </row>
    <row r="208" spans="1:12" ht="15" customHeight="1" x14ac:dyDescent="0.25">
      <c r="A208" s="30" t="str">
        <f t="shared" si="2"/>
        <v/>
      </c>
      <c r="B208" s="32"/>
      <c r="C208" s="32"/>
      <c r="D208" s="32"/>
      <c r="E208" s="32"/>
      <c r="F208" s="32"/>
      <c r="G208" s="32"/>
      <c r="H208" s="33"/>
      <c r="I208" s="32"/>
      <c r="J208" s="32"/>
      <c r="K208" s="32"/>
      <c r="L208" s="32"/>
    </row>
    <row r="209" spans="1:12" ht="15" customHeight="1" x14ac:dyDescent="0.25">
      <c r="A209" s="30" t="str">
        <f t="shared" si="2"/>
        <v>R209</v>
      </c>
      <c r="B209" s="32" t="s">
        <v>76</v>
      </c>
      <c r="C209" s="32" t="s">
        <v>1965</v>
      </c>
      <c r="D209" s="32" t="s">
        <v>1380</v>
      </c>
      <c r="E209" s="32"/>
      <c r="F209" s="32"/>
      <c r="G209" s="32" t="s">
        <v>345</v>
      </c>
      <c r="H209" s="33" t="s">
        <v>382</v>
      </c>
      <c r="I209" s="32">
        <v>2508724707</v>
      </c>
      <c r="J209" s="32" t="s">
        <v>1381</v>
      </c>
      <c r="K209" s="32" t="s">
        <v>1382</v>
      </c>
      <c r="L209" s="32" t="s">
        <v>1383</v>
      </c>
    </row>
    <row r="210" spans="1:12" ht="15" customHeight="1" x14ac:dyDescent="0.25">
      <c r="A210" s="30" t="str">
        <f t="shared" si="2"/>
        <v/>
      </c>
      <c r="B210" s="32"/>
      <c r="C210" s="32"/>
      <c r="D210" s="32"/>
      <c r="E210" s="32"/>
      <c r="F210" s="32"/>
      <c r="G210" s="32"/>
      <c r="H210" s="33"/>
      <c r="I210" s="32"/>
      <c r="J210" s="32"/>
      <c r="K210" s="32"/>
      <c r="L210" s="32"/>
    </row>
    <row r="211" spans="1:12" ht="15" customHeight="1" x14ac:dyDescent="0.25">
      <c r="A211" s="30" t="str">
        <f t="shared" si="2"/>
        <v>R211</v>
      </c>
      <c r="B211" s="32" t="s">
        <v>1384</v>
      </c>
      <c r="C211" s="32" t="s">
        <v>17</v>
      </c>
      <c r="D211" s="32"/>
      <c r="E211" s="32"/>
      <c r="F211" s="32"/>
      <c r="G211" s="32"/>
      <c r="H211" s="33" t="s">
        <v>352</v>
      </c>
      <c r="I211" s="32"/>
      <c r="J211" s="32"/>
      <c r="K211" s="32"/>
      <c r="L211" s="32"/>
    </row>
    <row r="212" spans="1:12" ht="15" customHeight="1" x14ac:dyDescent="0.25">
      <c r="B212" s="32"/>
      <c r="C212" s="32"/>
      <c r="D212" s="32"/>
      <c r="E212" s="32"/>
      <c r="F212" s="32"/>
      <c r="G212" s="32"/>
      <c r="H212" s="33"/>
      <c r="I212" s="32"/>
      <c r="J212" s="32"/>
      <c r="K212" s="32"/>
      <c r="L212" s="32"/>
    </row>
    <row r="213" spans="1:12" ht="15" customHeight="1" x14ac:dyDescent="0.25">
      <c r="A213" s="30" t="str">
        <f t="shared" si="2"/>
        <v>R213</v>
      </c>
      <c r="B213" s="30" t="s">
        <v>1876</v>
      </c>
      <c r="C213" s="30" t="s">
        <v>1877</v>
      </c>
      <c r="D213" s="32"/>
      <c r="E213" s="32"/>
      <c r="F213" s="32"/>
      <c r="G213" s="32"/>
      <c r="H213" s="33" t="s">
        <v>352</v>
      </c>
      <c r="I213" s="32"/>
      <c r="J213" s="32"/>
      <c r="K213" s="32"/>
      <c r="L213" s="32"/>
    </row>
    <row r="214" spans="1:12" ht="15" customHeight="1" x14ac:dyDescent="0.25">
      <c r="D214" s="32"/>
      <c r="E214" s="32"/>
      <c r="F214" s="32"/>
      <c r="G214" s="32"/>
      <c r="H214" s="33"/>
      <c r="I214" s="32"/>
      <c r="J214" s="32"/>
      <c r="K214" s="32"/>
      <c r="L214" s="32"/>
    </row>
    <row r="215" spans="1:12" ht="15" customHeight="1" x14ac:dyDescent="0.25">
      <c r="A215" s="30" t="str">
        <f t="shared" si="2"/>
        <v>R215</v>
      </c>
      <c r="B215" s="30" t="s">
        <v>1878</v>
      </c>
      <c r="C215" s="30" t="s">
        <v>1879</v>
      </c>
      <c r="D215" s="32" t="s">
        <v>1886</v>
      </c>
      <c r="E215" s="32"/>
      <c r="F215" s="32"/>
      <c r="G215" s="32" t="s">
        <v>1889</v>
      </c>
      <c r="H215" s="33" t="s">
        <v>352</v>
      </c>
      <c r="I215" s="34">
        <v>2508723637</v>
      </c>
      <c r="J215" s="34" t="s">
        <v>1890</v>
      </c>
      <c r="K215" s="35" t="s">
        <v>1891</v>
      </c>
      <c r="L215" s="35" t="s">
        <v>1892</v>
      </c>
    </row>
    <row r="216" spans="1:12" ht="15" customHeight="1" x14ac:dyDescent="0.25">
      <c r="D216" s="32"/>
      <c r="E216" s="32"/>
      <c r="F216" s="32"/>
      <c r="G216" s="32"/>
      <c r="H216" s="33"/>
      <c r="I216" s="34"/>
      <c r="J216" s="34"/>
      <c r="K216" s="35"/>
      <c r="L216" s="35"/>
    </row>
    <row r="217" spans="1:12" ht="15" customHeight="1" x14ac:dyDescent="0.25">
      <c r="A217" s="30" t="str">
        <f t="shared" si="2"/>
        <v>R217</v>
      </c>
      <c r="B217" s="30" t="s">
        <v>1880</v>
      </c>
      <c r="C217" s="30" t="s">
        <v>1881</v>
      </c>
      <c r="D217" s="32" t="s">
        <v>1887</v>
      </c>
      <c r="E217" s="32"/>
      <c r="F217" s="32"/>
      <c r="G217" s="32" t="s">
        <v>1893</v>
      </c>
      <c r="H217" s="33" t="s">
        <v>382</v>
      </c>
      <c r="I217" s="32">
        <v>2508723636</v>
      </c>
      <c r="J217" s="32" t="s">
        <v>1894</v>
      </c>
      <c r="K217" s="35" t="s">
        <v>1895</v>
      </c>
      <c r="L217" s="35" t="s">
        <v>1896</v>
      </c>
    </row>
    <row r="218" spans="1:12" ht="15" customHeight="1" x14ac:dyDescent="0.25">
      <c r="D218" s="32"/>
      <c r="E218" s="32"/>
      <c r="F218" s="32"/>
      <c r="G218" s="32"/>
      <c r="H218" s="33"/>
      <c r="I218" s="32"/>
      <c r="J218" s="32"/>
      <c r="K218" s="35"/>
      <c r="L218" s="35"/>
    </row>
    <row r="219" spans="1:12" ht="15" customHeight="1" x14ac:dyDescent="0.25">
      <c r="A219" s="30" t="str">
        <f t="shared" si="2"/>
        <v>R219</v>
      </c>
      <c r="B219" s="30" t="s">
        <v>1882</v>
      </c>
      <c r="C219" s="30" t="s">
        <v>1883</v>
      </c>
      <c r="D219" s="32" t="s">
        <v>1888</v>
      </c>
      <c r="E219" s="32"/>
      <c r="F219" s="32"/>
      <c r="G219" s="32" t="s">
        <v>1897</v>
      </c>
      <c r="H219" s="33" t="s">
        <v>382</v>
      </c>
      <c r="I219" s="34">
        <v>2508723641</v>
      </c>
      <c r="J219" s="34" t="s">
        <v>1898</v>
      </c>
      <c r="K219" s="35" t="s">
        <v>1899</v>
      </c>
      <c r="L219" s="35" t="s">
        <v>1900</v>
      </c>
    </row>
    <row r="220" spans="1:12" ht="15" customHeight="1" x14ac:dyDescent="0.25">
      <c r="D220" s="32"/>
      <c r="E220" s="32"/>
      <c r="F220" s="32"/>
      <c r="G220" s="32"/>
      <c r="H220" s="33"/>
      <c r="I220" s="34"/>
      <c r="J220" s="34"/>
      <c r="K220" s="35"/>
      <c r="L220" s="35"/>
    </row>
    <row r="221" spans="1:12" ht="15" customHeight="1" x14ac:dyDescent="0.25">
      <c r="A221" s="30" t="str">
        <f t="shared" si="2"/>
        <v>R221</v>
      </c>
      <c r="B221" s="30" t="s">
        <v>1884</v>
      </c>
      <c r="C221" s="30" t="s">
        <v>1885</v>
      </c>
      <c r="D221" s="32"/>
      <c r="E221" s="32"/>
      <c r="F221" s="32"/>
      <c r="G221" s="32"/>
      <c r="H221" s="33" t="s">
        <v>352</v>
      </c>
      <c r="I221" s="32"/>
      <c r="J221" s="32"/>
      <c r="K221" s="32"/>
      <c r="L221" s="32"/>
    </row>
    <row r="222" spans="1:12" ht="15" customHeight="1" x14ac:dyDescent="0.25">
      <c r="D222" s="32"/>
      <c r="E222" s="32"/>
      <c r="F222" s="32"/>
      <c r="G222" s="32"/>
      <c r="H222" s="33"/>
      <c r="I222" s="32"/>
      <c r="J222" s="32"/>
      <c r="K222" s="32"/>
      <c r="L222" s="32"/>
    </row>
    <row r="223" spans="1:12" ht="15" customHeight="1" x14ac:dyDescent="0.25">
      <c r="A223" s="30" t="str">
        <f t="shared" si="2"/>
        <v>R223</v>
      </c>
      <c r="B223" s="32" t="s">
        <v>22</v>
      </c>
      <c r="C223" s="32" t="s">
        <v>23</v>
      </c>
      <c r="D223" s="32"/>
      <c r="E223" s="32"/>
      <c r="F223" s="32"/>
      <c r="G223" s="32"/>
      <c r="H223" s="33" t="s">
        <v>382</v>
      </c>
      <c r="I223" s="32"/>
      <c r="J223" s="32"/>
      <c r="K223" s="32"/>
      <c r="L223" s="32"/>
    </row>
    <row r="224" spans="1:12" ht="15" customHeight="1" x14ac:dyDescent="0.25">
      <c r="B224" s="32"/>
      <c r="C224" s="32"/>
      <c r="D224" s="32"/>
      <c r="E224" s="32"/>
      <c r="F224" s="32"/>
      <c r="G224" s="32"/>
      <c r="H224" s="33"/>
      <c r="I224" s="32"/>
      <c r="J224" s="32"/>
      <c r="K224" s="32"/>
      <c r="L224" s="32"/>
    </row>
    <row r="225" spans="1:12" ht="15" customHeight="1" x14ac:dyDescent="0.25">
      <c r="A225" s="30" t="str">
        <f t="shared" si="2"/>
        <v>R225</v>
      </c>
      <c r="B225" s="32" t="s">
        <v>15</v>
      </c>
      <c r="C225" s="32" t="s">
        <v>16</v>
      </c>
      <c r="D225" s="32"/>
      <c r="E225" s="32"/>
      <c r="F225" s="32"/>
      <c r="G225" s="32"/>
      <c r="H225" s="33" t="s">
        <v>382</v>
      </c>
      <c r="I225" s="32"/>
      <c r="J225" s="32"/>
      <c r="K225" s="32"/>
      <c r="L225" s="32"/>
    </row>
    <row r="226" spans="1:12" ht="15" customHeight="1" x14ac:dyDescent="0.25">
      <c r="B226" s="32"/>
      <c r="C226" s="32"/>
      <c r="D226" s="32"/>
      <c r="E226" s="32"/>
      <c r="F226" s="32"/>
      <c r="G226" s="32"/>
      <c r="H226" s="33"/>
      <c r="I226" s="32"/>
      <c r="J226" s="32"/>
      <c r="K226" s="32"/>
      <c r="L226" s="32"/>
    </row>
    <row r="227" spans="1:12" ht="15" customHeight="1" x14ac:dyDescent="0.25">
      <c r="A227" s="30" t="str">
        <f t="shared" si="2"/>
        <v>R227</v>
      </c>
      <c r="B227" s="32" t="s">
        <v>13</v>
      </c>
      <c r="C227" s="32" t="s">
        <v>14</v>
      </c>
      <c r="D227" s="32"/>
      <c r="E227" s="32"/>
      <c r="F227" s="32"/>
      <c r="G227" s="32"/>
      <c r="H227" s="33" t="s">
        <v>382</v>
      </c>
      <c r="I227" s="32"/>
      <c r="J227" s="32"/>
      <c r="K227" s="32"/>
      <c r="L227" s="32"/>
    </row>
    <row r="228" spans="1:12" ht="15" customHeight="1" x14ac:dyDescent="0.25">
      <c r="A228" s="30" t="str">
        <f t="shared" si="2"/>
        <v/>
      </c>
      <c r="B228" s="32"/>
      <c r="C228" s="32"/>
      <c r="D228" s="32"/>
      <c r="E228" s="32"/>
      <c r="F228" s="32"/>
      <c r="G228" s="32"/>
      <c r="H228" s="33"/>
      <c r="I228" s="32"/>
      <c r="J228" s="32"/>
      <c r="K228" s="32"/>
      <c r="L228" s="32"/>
    </row>
    <row r="229" spans="1:12" ht="15" customHeight="1" x14ac:dyDescent="0.25">
      <c r="A229" s="30" t="str">
        <f t="shared" si="2"/>
        <v>R229</v>
      </c>
      <c r="B229" s="32" t="s">
        <v>26</v>
      </c>
      <c r="C229" s="32" t="s">
        <v>27</v>
      </c>
      <c r="D229" s="32"/>
      <c r="E229" s="32"/>
      <c r="F229" s="32"/>
      <c r="G229" s="32"/>
      <c r="H229" s="33" t="s">
        <v>352</v>
      </c>
      <c r="I229" s="32"/>
      <c r="J229" s="32"/>
      <c r="K229" s="32"/>
      <c r="L229" s="32"/>
    </row>
    <row r="230" spans="1:12" ht="15" customHeight="1" x14ac:dyDescent="0.25">
      <c r="A230" s="30" t="str">
        <f t="shared" si="2"/>
        <v/>
      </c>
      <c r="B230" s="32"/>
      <c r="C230" s="32"/>
      <c r="D230" s="32"/>
      <c r="E230" s="32"/>
      <c r="F230" s="32"/>
      <c r="G230" s="32"/>
      <c r="H230" s="33"/>
      <c r="I230" s="32"/>
      <c r="J230" s="32"/>
      <c r="K230" s="32"/>
      <c r="L230" s="32"/>
    </row>
    <row r="231" spans="1:12" ht="15" customHeight="1" x14ac:dyDescent="0.25">
      <c r="A231" s="30" t="str">
        <f t="shared" si="2"/>
        <v>R231</v>
      </c>
      <c r="B231" s="32" t="s">
        <v>91</v>
      </c>
      <c r="C231" s="32" t="s">
        <v>92</v>
      </c>
      <c r="D231" s="32" t="s">
        <v>294</v>
      </c>
      <c r="E231" s="32"/>
      <c r="F231" s="32"/>
      <c r="G231" s="32" t="s">
        <v>293</v>
      </c>
      <c r="H231" s="33" t="s">
        <v>382</v>
      </c>
      <c r="I231" s="32">
        <v>2508724850</v>
      </c>
      <c r="J231" s="32" t="s">
        <v>1385</v>
      </c>
      <c r="K231" s="32" t="s">
        <v>1386</v>
      </c>
      <c r="L231" s="32" t="s">
        <v>1387</v>
      </c>
    </row>
    <row r="232" spans="1:12" ht="15" customHeight="1" x14ac:dyDescent="0.25">
      <c r="B232" s="32"/>
      <c r="C232" s="32"/>
      <c r="D232" s="32"/>
      <c r="E232" s="32"/>
      <c r="F232" s="32"/>
      <c r="G232" s="32"/>
      <c r="H232" s="33"/>
      <c r="I232" s="32"/>
      <c r="J232" s="32"/>
      <c r="K232" s="32"/>
      <c r="L232" s="32"/>
    </row>
    <row r="233" spans="1:12" ht="15" customHeight="1" x14ac:dyDescent="0.25">
      <c r="A233" s="30" t="str">
        <f t="shared" si="2"/>
        <v>R233</v>
      </c>
      <c r="B233" s="32" t="s">
        <v>1388</v>
      </c>
      <c r="C233" s="32" t="s">
        <v>99</v>
      </c>
      <c r="D233" s="32" t="s">
        <v>295</v>
      </c>
      <c r="E233" s="32"/>
      <c r="F233" s="32"/>
      <c r="G233" s="32" t="s">
        <v>1389</v>
      </c>
      <c r="H233" s="33" t="s">
        <v>352</v>
      </c>
      <c r="I233" s="32">
        <v>2508724845</v>
      </c>
      <c r="J233" s="32" t="s">
        <v>1390</v>
      </c>
      <c r="K233" s="32" t="s">
        <v>1391</v>
      </c>
      <c r="L233" s="32" t="s">
        <v>1392</v>
      </c>
    </row>
    <row r="234" spans="1:12" ht="15" customHeight="1" x14ac:dyDescent="0.25">
      <c r="B234" s="32"/>
      <c r="C234" s="32"/>
      <c r="D234" s="32"/>
      <c r="E234" s="32"/>
      <c r="F234" s="32"/>
      <c r="G234" s="32"/>
      <c r="H234" s="33"/>
      <c r="I234" s="32"/>
      <c r="J234" s="32"/>
      <c r="K234" s="32"/>
      <c r="L234" s="32"/>
    </row>
    <row r="235" spans="1:12" ht="15" customHeight="1" x14ac:dyDescent="0.25">
      <c r="A235" s="30" t="str">
        <f t="shared" si="2"/>
        <v>R235</v>
      </c>
      <c r="B235" s="32" t="s">
        <v>100</v>
      </c>
      <c r="C235" s="32" t="s">
        <v>101</v>
      </c>
      <c r="D235" s="32" t="s">
        <v>296</v>
      </c>
      <c r="E235" s="32"/>
      <c r="F235" s="32"/>
      <c r="G235" s="32" t="s">
        <v>297</v>
      </c>
      <c r="H235" s="33" t="s">
        <v>352</v>
      </c>
      <c r="I235" s="32">
        <v>2508724843</v>
      </c>
      <c r="J235" s="32" t="s">
        <v>1393</v>
      </c>
      <c r="K235" s="32" t="s">
        <v>1394</v>
      </c>
      <c r="L235" s="32" t="s">
        <v>1395</v>
      </c>
    </row>
    <row r="236" spans="1:12" ht="15" customHeight="1" x14ac:dyDescent="0.25">
      <c r="B236" s="32"/>
      <c r="C236" s="32"/>
      <c r="D236" s="32"/>
      <c r="E236" s="32"/>
      <c r="F236" s="32"/>
      <c r="G236" s="32"/>
      <c r="H236" s="33"/>
      <c r="I236" s="32"/>
      <c r="J236" s="32"/>
      <c r="K236" s="32"/>
      <c r="L236" s="32"/>
    </row>
    <row r="237" spans="1:12" ht="15" customHeight="1" x14ac:dyDescent="0.25">
      <c r="A237" s="30" t="str">
        <f t="shared" si="2"/>
        <v>R237</v>
      </c>
      <c r="B237" s="32" t="s">
        <v>104</v>
      </c>
      <c r="C237" s="32" t="s">
        <v>105</v>
      </c>
      <c r="D237" s="32" t="s">
        <v>298</v>
      </c>
      <c r="E237" s="32"/>
      <c r="F237" s="32"/>
      <c r="G237" s="32" t="s">
        <v>299</v>
      </c>
      <c r="H237" s="33" t="s">
        <v>382</v>
      </c>
      <c r="I237" s="32">
        <v>2508724849</v>
      </c>
      <c r="J237" s="32" t="s">
        <v>1396</v>
      </c>
      <c r="K237" s="32" t="s">
        <v>1397</v>
      </c>
      <c r="L237" s="32" t="s">
        <v>1398</v>
      </c>
    </row>
    <row r="238" spans="1:12" ht="15" customHeight="1" x14ac:dyDescent="0.25">
      <c r="B238" s="32"/>
      <c r="C238" s="32"/>
      <c r="D238" s="32"/>
      <c r="E238" s="32"/>
      <c r="F238" s="32"/>
      <c r="G238" s="32"/>
      <c r="H238" s="33"/>
      <c r="I238" s="32"/>
      <c r="J238" s="32"/>
      <c r="K238" s="32"/>
      <c r="L238" s="32"/>
    </row>
    <row r="239" spans="1:12" ht="15" customHeight="1" x14ac:dyDescent="0.25">
      <c r="A239" s="30" t="str">
        <f t="shared" si="2"/>
        <v>R239</v>
      </c>
      <c r="B239" s="32" t="s">
        <v>102</v>
      </c>
      <c r="C239" s="32" t="s">
        <v>103</v>
      </c>
      <c r="D239" s="32"/>
      <c r="E239" s="32"/>
      <c r="F239" s="32"/>
      <c r="G239" s="32" t="s">
        <v>300</v>
      </c>
      <c r="H239" s="33" t="s">
        <v>352</v>
      </c>
      <c r="I239" s="32">
        <v>2508724847</v>
      </c>
      <c r="J239" s="32" t="s">
        <v>1399</v>
      </c>
      <c r="K239" s="32" t="s">
        <v>1400</v>
      </c>
      <c r="L239" s="32" t="s">
        <v>1401</v>
      </c>
    </row>
    <row r="240" spans="1:12" ht="15" customHeight="1" x14ac:dyDescent="0.25">
      <c r="A240" s="30" t="str">
        <f t="shared" si="2"/>
        <v/>
      </c>
      <c r="B240" s="32"/>
      <c r="C240" s="32"/>
      <c r="D240" s="32"/>
      <c r="E240" s="32"/>
      <c r="F240" s="32"/>
      <c r="G240" s="32" t="s">
        <v>301</v>
      </c>
      <c r="H240" s="33"/>
      <c r="I240" s="32">
        <v>2508724844</v>
      </c>
      <c r="J240" s="32" t="s">
        <v>1402</v>
      </c>
      <c r="K240" s="32" t="s">
        <v>1403</v>
      </c>
      <c r="L240" s="32" t="s">
        <v>1404</v>
      </c>
    </row>
    <row r="241" spans="1:12" ht="15" customHeight="1" x14ac:dyDescent="0.25">
      <c r="B241" s="32"/>
      <c r="C241" s="32"/>
      <c r="D241" s="32"/>
      <c r="E241" s="32"/>
      <c r="F241" s="32"/>
      <c r="G241" s="32"/>
      <c r="H241" s="33"/>
      <c r="I241" s="32"/>
      <c r="J241" s="32"/>
      <c r="K241" s="32"/>
      <c r="L241" s="32"/>
    </row>
    <row r="242" spans="1:12" ht="15" customHeight="1" x14ac:dyDescent="0.25">
      <c r="A242" s="30" t="str">
        <f t="shared" si="2"/>
        <v>R242</v>
      </c>
      <c r="B242" s="32" t="s">
        <v>1405</v>
      </c>
      <c r="C242" s="32" t="s">
        <v>98</v>
      </c>
      <c r="D242" s="32" t="s">
        <v>302</v>
      </c>
      <c r="E242" s="32"/>
      <c r="F242" s="32"/>
      <c r="G242" s="32" t="s">
        <v>1406</v>
      </c>
      <c r="H242" s="33" t="s">
        <v>352</v>
      </c>
      <c r="I242" s="32">
        <v>2508724848</v>
      </c>
      <c r="J242" s="32" t="s">
        <v>1407</v>
      </c>
      <c r="K242" s="32" t="s">
        <v>1408</v>
      </c>
      <c r="L242" s="32" t="s">
        <v>1409</v>
      </c>
    </row>
    <row r="243" spans="1:12" ht="15" customHeight="1" x14ac:dyDescent="0.25">
      <c r="B243" s="32"/>
      <c r="C243" s="32"/>
      <c r="D243" s="32"/>
      <c r="E243" s="32"/>
      <c r="F243" s="32"/>
      <c r="G243" s="32"/>
      <c r="H243" s="33"/>
      <c r="I243" s="32"/>
      <c r="J243" s="32"/>
      <c r="K243" s="32"/>
      <c r="L243" s="32"/>
    </row>
    <row r="244" spans="1:12" ht="15" customHeight="1" x14ac:dyDescent="0.25">
      <c r="A244" s="30" t="str">
        <f t="shared" si="2"/>
        <v>R244</v>
      </c>
      <c r="B244" s="32" t="s">
        <v>1410</v>
      </c>
      <c r="C244" s="32" t="s">
        <v>97</v>
      </c>
      <c r="D244" s="32" t="s">
        <v>303</v>
      </c>
      <c r="E244" s="32"/>
      <c r="F244" s="32"/>
      <c r="G244" s="32" t="s">
        <v>1354</v>
      </c>
      <c r="H244" s="33" t="s">
        <v>382</v>
      </c>
      <c r="I244" s="32">
        <v>2508724851</v>
      </c>
      <c r="J244" s="32" t="s">
        <v>1355</v>
      </c>
      <c r="K244" s="32" t="s">
        <v>1411</v>
      </c>
      <c r="L244" s="32" t="s">
        <v>1412</v>
      </c>
    </row>
    <row r="245" spans="1:12" ht="15" customHeight="1" x14ac:dyDescent="0.25">
      <c r="A245" s="30" t="str">
        <f t="shared" si="2"/>
        <v/>
      </c>
      <c r="B245" s="32"/>
      <c r="C245" s="32"/>
      <c r="D245" s="32"/>
      <c r="E245" s="32"/>
      <c r="F245" s="32"/>
      <c r="H245" s="33"/>
    </row>
    <row r="246" spans="1:12" ht="15" customHeight="1" x14ac:dyDescent="0.25">
      <c r="A246" s="30" t="str">
        <f t="shared" si="2"/>
        <v>R246</v>
      </c>
      <c r="B246" s="32" t="s">
        <v>95</v>
      </c>
      <c r="C246" s="32" t="s">
        <v>96</v>
      </c>
      <c r="D246" s="32" t="s">
        <v>304</v>
      </c>
      <c r="E246" s="32"/>
      <c r="F246" s="32"/>
      <c r="G246" s="32" t="s">
        <v>1358</v>
      </c>
      <c r="H246" s="33" t="s">
        <v>352</v>
      </c>
      <c r="I246" s="32">
        <v>2508724949</v>
      </c>
      <c r="J246" s="32" t="s">
        <v>1359</v>
      </c>
      <c r="K246" s="32" t="s">
        <v>1413</v>
      </c>
      <c r="L246" s="32" t="s">
        <v>1414</v>
      </c>
    </row>
    <row r="247" spans="1:12" ht="15" customHeight="1" x14ac:dyDescent="0.25">
      <c r="B247" s="32"/>
      <c r="C247" s="32"/>
      <c r="D247" s="32"/>
      <c r="E247" s="32"/>
      <c r="F247" s="32"/>
      <c r="G247" s="32"/>
      <c r="H247" s="33"/>
      <c r="I247" s="32"/>
      <c r="J247" s="32"/>
      <c r="K247" s="32"/>
      <c r="L247" s="32"/>
    </row>
    <row r="248" spans="1:12" ht="15" customHeight="1" x14ac:dyDescent="0.25">
      <c r="A248" s="30" t="str">
        <f t="shared" si="2"/>
        <v>R248</v>
      </c>
      <c r="B248" s="32" t="s">
        <v>1415</v>
      </c>
      <c r="C248" s="32" t="s">
        <v>94</v>
      </c>
      <c r="D248" s="32" t="s">
        <v>305</v>
      </c>
      <c r="E248" s="32"/>
      <c r="F248" s="32"/>
      <c r="G248" s="32" t="s">
        <v>1416</v>
      </c>
      <c r="H248" s="33" t="s">
        <v>352</v>
      </c>
      <c r="I248" s="32">
        <v>2508724846</v>
      </c>
      <c r="J248" s="32" t="s">
        <v>1417</v>
      </c>
      <c r="K248" s="32" t="s">
        <v>1418</v>
      </c>
      <c r="L248" s="32" t="s">
        <v>1419</v>
      </c>
    </row>
    <row r="249" spans="1:12" ht="15" customHeight="1" x14ac:dyDescent="0.25">
      <c r="B249" s="32"/>
      <c r="C249" s="32"/>
      <c r="D249" s="32"/>
      <c r="E249" s="32"/>
      <c r="F249" s="32"/>
      <c r="G249" s="32"/>
      <c r="H249" s="33"/>
      <c r="I249" s="32"/>
      <c r="J249" s="32"/>
      <c r="K249" s="32"/>
      <c r="L249" s="32"/>
    </row>
    <row r="250" spans="1:12" ht="15" customHeight="1" x14ac:dyDescent="0.25">
      <c r="A250" s="30" t="str">
        <f t="shared" si="2"/>
        <v>R250</v>
      </c>
      <c r="B250" s="32" t="s">
        <v>1420</v>
      </c>
      <c r="C250" s="32" t="s">
        <v>93</v>
      </c>
      <c r="D250" s="32" t="s">
        <v>305</v>
      </c>
      <c r="E250" s="32"/>
      <c r="F250" s="32"/>
      <c r="G250" s="32" t="s">
        <v>1416</v>
      </c>
      <c r="H250" s="33" t="s">
        <v>352</v>
      </c>
      <c r="I250" s="32">
        <v>2508724846</v>
      </c>
      <c r="J250" s="32" t="s">
        <v>1417</v>
      </c>
      <c r="K250" s="32" t="s">
        <v>1418</v>
      </c>
      <c r="L250" s="32" t="s">
        <v>1419</v>
      </c>
    </row>
    <row r="251" spans="1:12" ht="15" customHeight="1" x14ac:dyDescent="0.25">
      <c r="A251" s="30" t="str">
        <f t="shared" si="2"/>
        <v/>
      </c>
    </row>
    <row r="252" spans="1:12" ht="15" customHeight="1" x14ac:dyDescent="0.25">
      <c r="A252" s="30" t="str">
        <f t="shared" si="2"/>
        <v>R252</v>
      </c>
      <c r="B252" s="32" t="s">
        <v>1421</v>
      </c>
      <c r="C252" s="32" t="s">
        <v>1838</v>
      </c>
      <c r="D252" s="32"/>
      <c r="E252" s="32"/>
      <c r="F252" s="32"/>
      <c r="G252" s="32"/>
      <c r="H252" s="33" t="s">
        <v>352</v>
      </c>
      <c r="I252" s="32"/>
      <c r="J252" s="32"/>
      <c r="K252" s="32"/>
      <c r="L252" s="32"/>
    </row>
    <row r="253" spans="1:12" ht="15" customHeight="1" x14ac:dyDescent="0.25">
      <c r="A253" s="30" t="str">
        <f t="shared" si="2"/>
        <v/>
      </c>
      <c r="B253" s="32"/>
      <c r="C253" s="32"/>
      <c r="D253" s="32"/>
      <c r="E253" s="32"/>
      <c r="F253" s="32"/>
      <c r="G253" s="32"/>
      <c r="H253" s="33"/>
      <c r="I253" s="32"/>
      <c r="J253" s="32"/>
      <c r="K253" s="32"/>
      <c r="L253" s="32"/>
    </row>
    <row r="254" spans="1:12" ht="15" customHeight="1" x14ac:dyDescent="0.25">
      <c r="A254" s="30" t="str">
        <f t="shared" si="2"/>
        <v>R254</v>
      </c>
      <c r="B254" s="32" t="s">
        <v>1422</v>
      </c>
      <c r="C254" s="32" t="s">
        <v>1423</v>
      </c>
      <c r="D254" s="32" t="s">
        <v>1424</v>
      </c>
      <c r="E254" s="32"/>
      <c r="F254" s="32"/>
      <c r="G254" s="32" t="s">
        <v>260</v>
      </c>
      <c r="H254" s="33" t="s">
        <v>352</v>
      </c>
      <c r="I254" s="32"/>
      <c r="J254" s="32"/>
      <c r="K254" s="32"/>
      <c r="L254" s="32"/>
    </row>
    <row r="255" spans="1:12" ht="15" customHeight="1" x14ac:dyDescent="0.25">
      <c r="B255" s="32"/>
      <c r="C255" s="32"/>
      <c r="D255" s="32"/>
      <c r="E255" s="32"/>
      <c r="F255" s="32"/>
      <c r="G255" s="32"/>
      <c r="H255" s="33"/>
      <c r="I255" s="32"/>
      <c r="J255" s="32"/>
      <c r="K255" s="32"/>
      <c r="L255" s="32"/>
    </row>
    <row r="256" spans="1:12" ht="15" customHeight="1" x14ac:dyDescent="0.25">
      <c r="A256" s="30" t="str">
        <f t="shared" si="2"/>
        <v>R256</v>
      </c>
      <c r="B256" s="32" t="s">
        <v>1425</v>
      </c>
      <c r="C256" s="32" t="s">
        <v>1966</v>
      </c>
      <c r="D256" s="32" t="s">
        <v>1426</v>
      </c>
      <c r="E256" s="32"/>
      <c r="F256" s="32"/>
      <c r="G256" s="32" t="s">
        <v>290</v>
      </c>
      <c r="H256" s="33" t="s">
        <v>352</v>
      </c>
      <c r="I256" s="32">
        <v>2508722836</v>
      </c>
      <c r="J256" s="32" t="s">
        <v>1427</v>
      </c>
      <c r="K256" s="32" t="s">
        <v>1428</v>
      </c>
      <c r="L256" s="32" t="s">
        <v>1429</v>
      </c>
    </row>
    <row r="257" spans="1:12" ht="15" customHeight="1" x14ac:dyDescent="0.25">
      <c r="B257" s="32"/>
      <c r="C257" s="32"/>
      <c r="D257" s="32"/>
      <c r="E257" s="32"/>
      <c r="F257" s="32"/>
      <c r="G257" s="32"/>
      <c r="H257" s="33"/>
      <c r="I257" s="32"/>
      <c r="J257" s="32"/>
      <c r="K257" s="32"/>
      <c r="L257" s="32"/>
    </row>
    <row r="258" spans="1:12" ht="15" customHeight="1" x14ac:dyDescent="0.25">
      <c r="A258" s="30" t="str">
        <f t="shared" ref="A258:A373" si="3">IF(EXACT(H258,"N"),CONCATENATE("R",ROW()),IF(EXACT(H258,"Y"),CONCATENATE("R",ROW()),""))</f>
        <v>R258</v>
      </c>
      <c r="B258" s="32" t="s">
        <v>113</v>
      </c>
      <c r="C258" s="32" t="s">
        <v>1967</v>
      </c>
      <c r="D258" s="32" t="s">
        <v>291</v>
      </c>
      <c r="E258" s="32"/>
      <c r="F258" s="32"/>
      <c r="G258" s="32" t="s">
        <v>260</v>
      </c>
      <c r="H258" s="33" t="s">
        <v>352</v>
      </c>
      <c r="I258" s="32"/>
      <c r="J258" s="32"/>
      <c r="K258" s="32"/>
      <c r="L258" s="32"/>
    </row>
    <row r="259" spans="1:12" ht="15" customHeight="1" x14ac:dyDescent="0.25">
      <c r="B259" s="32"/>
      <c r="C259" s="32"/>
      <c r="D259" s="32"/>
      <c r="E259" s="32"/>
      <c r="F259" s="32"/>
      <c r="G259" s="32"/>
      <c r="H259" s="33"/>
      <c r="I259" s="32"/>
      <c r="J259" s="32"/>
      <c r="K259" s="32"/>
      <c r="L259" s="32"/>
    </row>
    <row r="260" spans="1:12" ht="15" customHeight="1" x14ac:dyDescent="0.25">
      <c r="A260" s="30" t="str">
        <f t="shared" si="3"/>
        <v>R260</v>
      </c>
      <c r="B260" s="32" t="s">
        <v>1430</v>
      </c>
      <c r="C260" s="32" t="s">
        <v>112</v>
      </c>
      <c r="D260" s="32" t="s">
        <v>1431</v>
      </c>
      <c r="E260" s="32"/>
      <c r="F260" s="32"/>
      <c r="G260" s="32" t="s">
        <v>292</v>
      </c>
      <c r="H260" s="33" t="s">
        <v>382</v>
      </c>
      <c r="I260" s="32">
        <v>2508723985</v>
      </c>
      <c r="J260" s="32" t="s">
        <v>1432</v>
      </c>
      <c r="K260" s="32" t="s">
        <v>1433</v>
      </c>
      <c r="L260" s="32" t="s">
        <v>1434</v>
      </c>
    </row>
    <row r="261" spans="1:12" ht="15" customHeight="1" x14ac:dyDescent="0.25">
      <c r="A261" s="30" t="str">
        <f t="shared" si="3"/>
        <v/>
      </c>
      <c r="B261" s="32"/>
      <c r="C261" s="32"/>
      <c r="D261" s="32"/>
      <c r="E261" s="32"/>
      <c r="F261" s="32"/>
      <c r="G261" s="32" t="s">
        <v>292</v>
      </c>
      <c r="H261" s="33"/>
      <c r="I261" s="32">
        <v>2508723986</v>
      </c>
      <c r="J261" s="32" t="s">
        <v>1435</v>
      </c>
      <c r="K261" s="32" t="s">
        <v>1436</v>
      </c>
      <c r="L261" s="32" t="s">
        <v>1437</v>
      </c>
    </row>
    <row r="262" spans="1:12" ht="15" customHeight="1" x14ac:dyDescent="0.25">
      <c r="A262" s="30" t="str">
        <f t="shared" si="3"/>
        <v/>
      </c>
      <c r="B262" s="32"/>
      <c r="C262" s="32"/>
      <c r="D262" s="32"/>
      <c r="E262" s="32"/>
      <c r="F262" s="32"/>
      <c r="G262" s="32"/>
      <c r="H262" s="33"/>
      <c r="I262" s="32"/>
      <c r="J262" s="32"/>
      <c r="K262" s="32"/>
      <c r="L262" s="32"/>
    </row>
    <row r="263" spans="1:12" ht="15" customHeight="1" x14ac:dyDescent="0.25">
      <c r="A263" s="30" t="str">
        <f t="shared" si="3"/>
        <v>R263</v>
      </c>
      <c r="B263" s="32" t="s">
        <v>18</v>
      </c>
      <c r="C263" s="32" t="s">
        <v>19</v>
      </c>
      <c r="D263" s="32" t="s">
        <v>275</v>
      </c>
      <c r="E263" s="32"/>
      <c r="F263" s="32"/>
      <c r="G263" s="32" t="s">
        <v>234</v>
      </c>
      <c r="H263" s="33" t="s">
        <v>382</v>
      </c>
      <c r="I263" s="32">
        <v>2508723208</v>
      </c>
      <c r="J263" s="32" t="s">
        <v>1438</v>
      </c>
      <c r="K263" s="32" t="s">
        <v>1439</v>
      </c>
      <c r="L263" s="32" t="s">
        <v>1440</v>
      </c>
    </row>
    <row r="264" spans="1:12" ht="15" customHeight="1" x14ac:dyDescent="0.25">
      <c r="B264" s="32"/>
      <c r="C264" s="32"/>
      <c r="D264" s="32"/>
      <c r="E264" s="32"/>
      <c r="F264" s="32"/>
      <c r="G264" s="32"/>
      <c r="H264" s="33"/>
      <c r="I264" s="32"/>
      <c r="J264" s="32"/>
      <c r="K264" s="32"/>
      <c r="L264" s="32"/>
    </row>
    <row r="265" spans="1:12" ht="15" customHeight="1" x14ac:dyDescent="0.25">
      <c r="A265" s="30" t="str">
        <f t="shared" si="3"/>
        <v>R265</v>
      </c>
      <c r="B265" s="32" t="s">
        <v>24</v>
      </c>
      <c r="C265" s="32" t="s">
        <v>25</v>
      </c>
      <c r="D265" s="32" t="s">
        <v>276</v>
      </c>
      <c r="E265" s="32"/>
      <c r="F265" s="32"/>
      <c r="G265" s="32"/>
      <c r="H265" s="33" t="s">
        <v>382</v>
      </c>
      <c r="I265" s="32"/>
      <c r="J265" s="32"/>
      <c r="K265" s="32"/>
      <c r="L265" s="32"/>
    </row>
    <row r="266" spans="1:12" ht="15" customHeight="1" x14ac:dyDescent="0.25">
      <c r="B266" s="32"/>
      <c r="C266" s="32"/>
      <c r="D266" s="32"/>
      <c r="E266" s="32"/>
      <c r="F266" s="32"/>
      <c r="G266" s="32"/>
      <c r="H266" s="33"/>
      <c r="I266" s="32"/>
      <c r="J266" s="32"/>
      <c r="K266" s="32"/>
      <c r="L266" s="32"/>
    </row>
    <row r="267" spans="1:12" ht="15" customHeight="1" x14ac:dyDescent="0.25">
      <c r="A267" s="30" t="str">
        <f t="shared" si="3"/>
        <v>R267</v>
      </c>
      <c r="B267" s="32" t="s">
        <v>20</v>
      </c>
      <c r="C267" s="32" t="s">
        <v>21</v>
      </c>
      <c r="D267" s="32" t="s">
        <v>277</v>
      </c>
      <c r="E267" s="32"/>
      <c r="F267" s="32"/>
      <c r="G267" s="32" t="s">
        <v>1441</v>
      </c>
      <c r="H267" s="33" t="s">
        <v>382</v>
      </c>
      <c r="I267" s="32">
        <v>2508721982</v>
      </c>
      <c r="J267" s="32" t="s">
        <v>1442</v>
      </c>
      <c r="K267" s="32" t="s">
        <v>1443</v>
      </c>
      <c r="L267" s="32" t="s">
        <v>1444</v>
      </c>
    </row>
    <row r="268" spans="1:12" ht="15" customHeight="1" x14ac:dyDescent="0.25">
      <c r="A268" s="30" t="str">
        <f t="shared" si="3"/>
        <v/>
      </c>
      <c r="B268" s="32"/>
      <c r="C268" s="32"/>
      <c r="D268" s="32"/>
      <c r="E268" s="32"/>
      <c r="F268" s="32"/>
      <c r="G268" s="32"/>
      <c r="H268" s="33"/>
      <c r="I268" s="32"/>
      <c r="J268" s="32"/>
      <c r="K268" s="32"/>
      <c r="L268" s="32"/>
    </row>
    <row r="269" spans="1:12" ht="15" customHeight="1" x14ac:dyDescent="0.25">
      <c r="A269" s="30" t="str">
        <f t="shared" si="3"/>
        <v>R269</v>
      </c>
      <c r="B269" s="32" t="s">
        <v>1923</v>
      </c>
      <c r="C269" s="32" t="s">
        <v>1924</v>
      </c>
      <c r="D269" s="32"/>
      <c r="E269" s="32"/>
      <c r="F269" s="32"/>
      <c r="G269" s="32"/>
      <c r="H269" s="33" t="s">
        <v>352</v>
      </c>
      <c r="I269" s="32"/>
      <c r="J269" s="32"/>
      <c r="K269" s="32"/>
      <c r="L269" s="32"/>
    </row>
    <row r="270" spans="1:12" ht="15" customHeight="1" x14ac:dyDescent="0.25">
      <c r="A270" s="30" t="str">
        <f t="shared" si="3"/>
        <v/>
      </c>
      <c r="B270" s="32"/>
      <c r="C270" s="32"/>
      <c r="D270" s="32"/>
      <c r="E270" s="32"/>
      <c r="F270" s="32"/>
      <c r="G270" s="32"/>
      <c r="H270" s="33"/>
      <c r="I270" s="32"/>
      <c r="J270" s="32"/>
      <c r="K270" s="32"/>
      <c r="L270" s="32"/>
    </row>
    <row r="271" spans="1:12" ht="15" customHeight="1" x14ac:dyDescent="0.25">
      <c r="A271" s="30" t="str">
        <f>IF(EXACT(H271,"N"),CONCATENATE("R",ROW()),IF(EXACT(H271,"Y"),CONCATENATE("R",ROW()),""))</f>
        <v>R271</v>
      </c>
      <c r="B271" s="30" t="s">
        <v>1861</v>
      </c>
      <c r="C271" s="30" t="s">
        <v>1862</v>
      </c>
      <c r="H271" s="30" t="s">
        <v>382</v>
      </c>
    </row>
    <row r="273" spans="1:12" ht="15" customHeight="1" x14ac:dyDescent="0.25">
      <c r="A273" s="30" t="str">
        <f>IF(EXACT(H273,"N"),CONCATENATE("R",ROW()),IF(EXACT(H273,"Y"),CONCATENATE("R",ROW()),""))</f>
        <v>R273</v>
      </c>
      <c r="B273" s="30" t="s">
        <v>1863</v>
      </c>
      <c r="C273" s="30" t="s">
        <v>1864</v>
      </c>
      <c r="H273" s="30" t="s">
        <v>382</v>
      </c>
    </row>
    <row r="275" spans="1:12" ht="15" customHeight="1" x14ac:dyDescent="0.25">
      <c r="A275" s="30" t="str">
        <f>IF(EXACT(H275,"N"),CONCATENATE("R",ROW()),IF(EXACT(H275,"Y"),CONCATENATE("R",ROW()),""))</f>
        <v>R275</v>
      </c>
      <c r="B275" s="30" t="s">
        <v>1865</v>
      </c>
      <c r="C275" s="30" t="s">
        <v>1866</v>
      </c>
      <c r="H275" s="30" t="s">
        <v>352</v>
      </c>
    </row>
    <row r="277" spans="1:12" ht="15" customHeight="1" x14ac:dyDescent="0.25">
      <c r="A277" s="30" t="str">
        <f>IF(EXACT(H277,"N"),CONCATENATE("R",ROW()),IF(EXACT(H277,"Y"),CONCATENATE("R",ROW()),""))</f>
        <v>R277</v>
      </c>
      <c r="B277" s="30" t="s">
        <v>1867</v>
      </c>
      <c r="C277" s="30" t="s">
        <v>1868</v>
      </c>
      <c r="H277" s="30" t="s">
        <v>352</v>
      </c>
    </row>
    <row r="279" spans="1:12" ht="15" customHeight="1" x14ac:dyDescent="0.25">
      <c r="A279" s="30" t="str">
        <f>IF(EXACT(H279,"N"),CONCATENATE("R",ROW()),IF(EXACT(H279,"Y"),CONCATENATE("R",ROW()),""))</f>
        <v>R279</v>
      </c>
      <c r="B279" s="30" t="s">
        <v>1869</v>
      </c>
      <c r="C279" s="30" t="s">
        <v>1985</v>
      </c>
      <c r="H279" s="30" t="s">
        <v>352</v>
      </c>
    </row>
    <row r="281" spans="1:12" ht="15" customHeight="1" x14ac:dyDescent="0.25">
      <c r="A281" s="30" t="str">
        <f>IF(EXACT(H281,"N"),CONCATENATE("R",ROW()),IF(EXACT(H281,"Y"),CONCATENATE("R",ROW()),""))</f>
        <v>R281</v>
      </c>
      <c r="B281" s="30" t="s">
        <v>1831</v>
      </c>
      <c r="C281" s="30" t="str">
        <f>BIOMASS_Myell!W42</f>
        <v>6 L-Alanine + 0.7 L-Cysteine + 4.6 L-Aspartate + 7.2 L-Glutamate + 4.2 L-Phenylalanine + 7.5 Glycine + 1.5 L-Histidine + 6.5 L-Isoleucine + 6.1 L-Lysine + 11 L-Leucine + 2.4 L-Methionine + 3.6 L-Asparagine + 4.3 L-Proline + 2.3 L-Glutamine + 6.3 L-Arginine + 7 L-Serine + 4.9 L-Threonine + 9.1 L-Valine + 1.2 L-Tryptophan + 3.9 L-Tyrosine + 100 ATP + 198 GTP + 199 H2O = 100 AMP + 198 GDP + 1 peptide_biomass + 198 Phosphate + 100 PPi + 299 Proton</v>
      </c>
      <c r="H281" s="30" t="s">
        <v>352</v>
      </c>
    </row>
    <row r="283" spans="1:12" s="39" customFormat="1" ht="15" customHeight="1" x14ac:dyDescent="0.25">
      <c r="B283" s="40"/>
      <c r="C283" s="40" t="s">
        <v>1974</v>
      </c>
      <c r="D283" s="40"/>
      <c r="E283" s="40"/>
      <c r="F283" s="40"/>
      <c r="G283" s="40"/>
      <c r="H283" s="41"/>
      <c r="I283" s="40"/>
      <c r="J283" s="40"/>
      <c r="K283" s="40"/>
      <c r="L283" s="40"/>
    </row>
    <row r="284" spans="1:12" ht="15" customHeight="1" x14ac:dyDescent="0.25">
      <c r="A284" s="30" t="str">
        <f t="shared" si="3"/>
        <v>R284</v>
      </c>
      <c r="B284" s="32" t="s">
        <v>1445</v>
      </c>
      <c r="C284" s="32" t="s">
        <v>213</v>
      </c>
      <c r="D284" s="32" t="s">
        <v>421</v>
      </c>
      <c r="E284" s="32"/>
      <c r="F284" s="32"/>
      <c r="G284" s="32" t="s">
        <v>1446</v>
      </c>
      <c r="H284" s="33" t="s">
        <v>382</v>
      </c>
      <c r="I284" s="32">
        <v>2508724811</v>
      </c>
      <c r="J284" s="32" t="s">
        <v>1447</v>
      </c>
      <c r="K284" s="32" t="s">
        <v>1448</v>
      </c>
      <c r="L284" s="32" t="s">
        <v>1449</v>
      </c>
    </row>
    <row r="285" spans="1:12" ht="15" customHeight="1" x14ac:dyDescent="0.25">
      <c r="A285" s="30" t="str">
        <f t="shared" si="3"/>
        <v/>
      </c>
      <c r="B285" s="32"/>
      <c r="C285" s="32"/>
      <c r="D285" s="32"/>
      <c r="E285" s="32"/>
      <c r="F285" s="32"/>
      <c r="G285" s="32" t="s">
        <v>422</v>
      </c>
      <c r="H285" s="33"/>
      <c r="I285" s="32">
        <v>2508724812</v>
      </c>
      <c r="J285" s="32" t="s">
        <v>1450</v>
      </c>
      <c r="K285" s="32" t="s">
        <v>1451</v>
      </c>
      <c r="L285" s="32" t="s">
        <v>1452</v>
      </c>
    </row>
    <row r="286" spans="1:12" ht="15" customHeight="1" x14ac:dyDescent="0.25">
      <c r="B286" s="32"/>
      <c r="C286" s="32"/>
      <c r="D286" s="32"/>
      <c r="E286" s="32"/>
      <c r="F286" s="32"/>
      <c r="G286" s="32"/>
      <c r="H286" s="33"/>
      <c r="I286" s="32"/>
      <c r="J286" s="32"/>
      <c r="K286" s="32"/>
      <c r="L286" s="32"/>
    </row>
    <row r="287" spans="1:12" ht="15" customHeight="1" x14ac:dyDescent="0.25">
      <c r="A287" s="30" t="str">
        <f t="shared" si="3"/>
        <v>R287</v>
      </c>
      <c r="B287" s="32" t="s">
        <v>175</v>
      </c>
      <c r="C287" s="32" t="s">
        <v>176</v>
      </c>
      <c r="D287" s="32" t="s">
        <v>423</v>
      </c>
      <c r="E287" s="32"/>
      <c r="F287" s="32"/>
      <c r="G287" s="32" t="s">
        <v>424</v>
      </c>
      <c r="H287" s="33" t="s">
        <v>352</v>
      </c>
      <c r="I287" s="32">
        <v>2508724810</v>
      </c>
      <c r="J287" s="32" t="s">
        <v>1453</v>
      </c>
      <c r="K287" s="32" t="s">
        <v>1454</v>
      </c>
      <c r="L287" s="32" t="s">
        <v>1455</v>
      </c>
    </row>
    <row r="288" spans="1:12" ht="15" customHeight="1" x14ac:dyDescent="0.25">
      <c r="B288" s="32"/>
      <c r="C288" s="32"/>
      <c r="D288" s="32"/>
      <c r="E288" s="32"/>
      <c r="F288" s="32"/>
      <c r="G288" s="32"/>
      <c r="H288" s="33"/>
      <c r="I288" s="32"/>
      <c r="J288" s="32"/>
      <c r="K288" s="32"/>
      <c r="L288" s="32"/>
    </row>
    <row r="289" spans="1:12" ht="15" customHeight="1" x14ac:dyDescent="0.25">
      <c r="A289" s="30" t="str">
        <f t="shared" si="3"/>
        <v>R289</v>
      </c>
      <c r="B289" s="32" t="s">
        <v>1456</v>
      </c>
      <c r="C289" s="32" t="s">
        <v>180</v>
      </c>
      <c r="D289" s="32" t="s">
        <v>425</v>
      </c>
      <c r="E289" s="32"/>
      <c r="F289" s="32"/>
      <c r="G289" s="32" t="s">
        <v>1457</v>
      </c>
      <c r="H289" s="33" t="s">
        <v>352</v>
      </c>
      <c r="I289" s="32">
        <v>2508723045</v>
      </c>
      <c r="J289" s="32" t="s">
        <v>1458</v>
      </c>
      <c r="K289" s="32" t="s">
        <v>1459</v>
      </c>
      <c r="L289" s="32" t="s">
        <v>1460</v>
      </c>
    </row>
    <row r="290" spans="1:12" ht="15" customHeight="1" x14ac:dyDescent="0.25">
      <c r="B290" s="32"/>
      <c r="C290" s="32"/>
      <c r="D290" s="32"/>
      <c r="E290" s="32"/>
      <c r="F290" s="32"/>
      <c r="G290" s="32"/>
      <c r="H290" s="33"/>
      <c r="I290" s="32"/>
      <c r="J290" s="32"/>
      <c r="K290" s="32"/>
      <c r="L290" s="32"/>
    </row>
    <row r="291" spans="1:12" ht="15" customHeight="1" x14ac:dyDescent="0.25">
      <c r="A291" s="30" t="str">
        <f t="shared" si="3"/>
        <v>R291</v>
      </c>
      <c r="B291" s="32" t="s">
        <v>181</v>
      </c>
      <c r="C291" s="32" t="s">
        <v>182</v>
      </c>
      <c r="D291" s="32" t="s">
        <v>426</v>
      </c>
      <c r="E291" s="32"/>
      <c r="F291" s="32"/>
      <c r="G291" s="32" t="s">
        <v>427</v>
      </c>
      <c r="H291" s="33" t="s">
        <v>352</v>
      </c>
      <c r="I291" s="32">
        <v>2508724813</v>
      </c>
      <c r="J291" s="32" t="s">
        <v>1461</v>
      </c>
      <c r="K291" s="32" t="s">
        <v>1462</v>
      </c>
      <c r="L291" s="32" t="s">
        <v>1463</v>
      </c>
    </row>
    <row r="292" spans="1:12" ht="15" customHeight="1" x14ac:dyDescent="0.25">
      <c r="A292" s="30" t="str">
        <f t="shared" si="3"/>
        <v/>
      </c>
      <c r="B292" s="32"/>
      <c r="C292" s="32"/>
      <c r="D292" s="32"/>
      <c r="E292" s="32"/>
      <c r="F292" s="32"/>
      <c r="G292" s="32" t="s">
        <v>428</v>
      </c>
      <c r="H292" s="33"/>
      <c r="I292" s="32">
        <v>2508724814</v>
      </c>
      <c r="J292" s="32" t="s">
        <v>1464</v>
      </c>
      <c r="K292" s="32" t="s">
        <v>1465</v>
      </c>
      <c r="L292" s="32" t="s">
        <v>1466</v>
      </c>
    </row>
    <row r="293" spans="1:12" ht="15" customHeight="1" x14ac:dyDescent="0.25">
      <c r="B293" s="32"/>
      <c r="C293" s="32"/>
      <c r="D293" s="32"/>
      <c r="E293" s="32"/>
      <c r="F293" s="32"/>
      <c r="G293" s="32"/>
      <c r="H293" s="33"/>
      <c r="I293" s="32"/>
      <c r="J293" s="32"/>
      <c r="K293" s="32"/>
      <c r="L293" s="32"/>
    </row>
    <row r="294" spans="1:12" ht="15" customHeight="1" x14ac:dyDescent="0.25">
      <c r="A294" s="30" t="str">
        <f t="shared" si="3"/>
        <v>R294</v>
      </c>
      <c r="B294" s="32" t="s">
        <v>177</v>
      </c>
      <c r="C294" s="32" t="s">
        <v>178</v>
      </c>
      <c r="D294" s="32" t="s">
        <v>1467</v>
      </c>
      <c r="E294" s="32"/>
      <c r="F294" s="32"/>
      <c r="G294" s="32" t="s">
        <v>1468</v>
      </c>
      <c r="H294" s="33" t="s">
        <v>352</v>
      </c>
      <c r="I294" s="32">
        <v>2508724809</v>
      </c>
      <c r="J294" s="32" t="s">
        <v>1469</v>
      </c>
      <c r="K294" s="32" t="s">
        <v>1470</v>
      </c>
      <c r="L294" s="32" t="s">
        <v>1471</v>
      </c>
    </row>
    <row r="295" spans="1:12" ht="15" customHeight="1" x14ac:dyDescent="0.25">
      <c r="B295" s="32"/>
      <c r="C295" s="32"/>
      <c r="D295" s="32"/>
      <c r="E295" s="32"/>
      <c r="F295" s="32"/>
      <c r="G295" s="32"/>
      <c r="H295" s="33"/>
      <c r="I295" s="32"/>
      <c r="J295" s="32"/>
      <c r="K295" s="32"/>
      <c r="L295" s="32"/>
    </row>
    <row r="296" spans="1:12" ht="15" customHeight="1" x14ac:dyDescent="0.25">
      <c r="A296" s="30" t="str">
        <f t="shared" si="3"/>
        <v>R296</v>
      </c>
      <c r="B296" s="32" t="s">
        <v>1472</v>
      </c>
      <c r="C296" s="32" t="s">
        <v>179</v>
      </c>
      <c r="D296" s="32" t="s">
        <v>429</v>
      </c>
      <c r="E296" s="32"/>
      <c r="F296" s="32"/>
      <c r="G296" s="32" t="s">
        <v>430</v>
      </c>
      <c r="H296" s="33" t="s">
        <v>352</v>
      </c>
      <c r="I296" s="32">
        <v>2508724206</v>
      </c>
      <c r="J296" s="32" t="s">
        <v>1473</v>
      </c>
      <c r="K296" s="32" t="s">
        <v>1474</v>
      </c>
      <c r="L296" s="32" t="s">
        <v>1475</v>
      </c>
    </row>
    <row r="297" spans="1:12" ht="15" customHeight="1" x14ac:dyDescent="0.25">
      <c r="A297" s="30" t="str">
        <f t="shared" si="3"/>
        <v/>
      </c>
      <c r="B297" s="32"/>
      <c r="C297" s="32"/>
      <c r="D297" s="32" t="s">
        <v>431</v>
      </c>
      <c r="E297" s="32"/>
      <c r="F297" s="32"/>
      <c r="G297" s="32" t="s">
        <v>432</v>
      </c>
      <c r="H297" s="33"/>
      <c r="I297" s="32">
        <v>2508724205</v>
      </c>
      <c r="J297" s="32" t="s">
        <v>1476</v>
      </c>
      <c r="K297" s="32" t="s">
        <v>1477</v>
      </c>
      <c r="L297" s="32" t="s">
        <v>1478</v>
      </c>
    </row>
    <row r="298" spans="1:12" ht="15" customHeight="1" x14ac:dyDescent="0.25">
      <c r="B298" s="32"/>
      <c r="C298" s="32"/>
      <c r="D298" s="32"/>
      <c r="E298" s="32"/>
      <c r="F298" s="32"/>
      <c r="G298" s="32"/>
      <c r="H298" s="33"/>
      <c r="I298" s="32"/>
      <c r="J298" s="32"/>
      <c r="K298" s="32"/>
      <c r="L298" s="32"/>
    </row>
    <row r="299" spans="1:12" ht="15" customHeight="1" x14ac:dyDescent="0.25">
      <c r="A299" s="30" t="str">
        <f t="shared" si="3"/>
        <v>R299</v>
      </c>
      <c r="B299" s="32" t="s">
        <v>186</v>
      </c>
      <c r="C299" s="32" t="s">
        <v>187</v>
      </c>
      <c r="D299" s="32" t="s">
        <v>433</v>
      </c>
      <c r="E299" s="32"/>
      <c r="F299" s="32"/>
      <c r="G299" s="32" t="s">
        <v>434</v>
      </c>
      <c r="H299" s="33" t="s">
        <v>352</v>
      </c>
      <c r="I299" s="32">
        <v>2508724816</v>
      </c>
      <c r="J299" s="32" t="s">
        <v>1479</v>
      </c>
      <c r="K299" s="32" t="s">
        <v>1480</v>
      </c>
      <c r="L299" s="32" t="s">
        <v>1481</v>
      </c>
    </row>
    <row r="300" spans="1:12" ht="15" customHeight="1" x14ac:dyDescent="0.25">
      <c r="B300" s="32"/>
      <c r="C300" s="32"/>
      <c r="D300" s="32"/>
      <c r="E300" s="32"/>
      <c r="F300" s="32"/>
      <c r="G300" s="32"/>
      <c r="H300" s="33"/>
      <c r="I300" s="32"/>
      <c r="J300" s="32"/>
      <c r="K300" s="32"/>
      <c r="L300" s="32"/>
    </row>
    <row r="301" spans="1:12" ht="15" customHeight="1" x14ac:dyDescent="0.25">
      <c r="A301" s="30" t="str">
        <f t="shared" si="3"/>
        <v>R301</v>
      </c>
      <c r="B301" s="32" t="s">
        <v>183</v>
      </c>
      <c r="C301" s="32" t="s">
        <v>184</v>
      </c>
      <c r="D301" s="32" t="s">
        <v>273</v>
      </c>
      <c r="E301" s="32"/>
      <c r="F301" s="32"/>
      <c r="G301" s="32" t="s">
        <v>274</v>
      </c>
      <c r="H301" s="33" t="s">
        <v>352</v>
      </c>
      <c r="I301" s="32">
        <v>2508723936</v>
      </c>
      <c r="J301" s="32" t="s">
        <v>1482</v>
      </c>
      <c r="K301" s="32" t="s">
        <v>1483</v>
      </c>
      <c r="L301" s="32" t="s">
        <v>1484</v>
      </c>
    </row>
    <row r="302" spans="1:12" ht="15" customHeight="1" x14ac:dyDescent="0.25">
      <c r="B302" s="32"/>
      <c r="C302" s="32"/>
      <c r="D302" s="32"/>
      <c r="E302" s="32"/>
      <c r="F302" s="32"/>
      <c r="G302" s="32"/>
      <c r="H302" s="33"/>
      <c r="I302" s="32"/>
      <c r="J302" s="32"/>
      <c r="K302" s="32"/>
      <c r="L302" s="32"/>
    </row>
    <row r="303" spans="1:12" ht="15" customHeight="1" x14ac:dyDescent="0.25">
      <c r="A303" s="30" t="str">
        <f t="shared" si="3"/>
        <v>R303</v>
      </c>
      <c r="B303" s="32" t="s">
        <v>1485</v>
      </c>
      <c r="C303" s="32" t="s">
        <v>185</v>
      </c>
      <c r="D303" s="32" t="s">
        <v>1486</v>
      </c>
      <c r="E303" s="32"/>
      <c r="F303" s="32"/>
      <c r="G303" s="32" t="s">
        <v>1487</v>
      </c>
      <c r="H303" s="33" t="s">
        <v>352</v>
      </c>
      <c r="I303" s="32">
        <v>2508723934</v>
      </c>
      <c r="J303" s="32" t="s">
        <v>1488</v>
      </c>
      <c r="K303" s="32" t="s">
        <v>1489</v>
      </c>
      <c r="L303" s="32" t="s">
        <v>1490</v>
      </c>
    </row>
    <row r="304" spans="1:12" ht="15" customHeight="1" x14ac:dyDescent="0.25">
      <c r="A304" s="30" t="str">
        <f t="shared" si="3"/>
        <v/>
      </c>
      <c r="B304" s="32"/>
      <c r="C304" s="32"/>
      <c r="D304" s="32"/>
      <c r="E304" s="32"/>
      <c r="F304" s="32"/>
      <c r="G304" s="32" t="s">
        <v>1487</v>
      </c>
      <c r="H304" s="33"/>
      <c r="I304" s="32">
        <v>2508723935</v>
      </c>
      <c r="J304" s="32" t="s">
        <v>1491</v>
      </c>
      <c r="K304" s="32" t="s">
        <v>1492</v>
      </c>
      <c r="L304" s="32" t="s">
        <v>1493</v>
      </c>
    </row>
    <row r="305" spans="1:12" ht="15" customHeight="1" x14ac:dyDescent="0.25">
      <c r="B305" s="32"/>
      <c r="C305" s="32"/>
      <c r="D305" s="32"/>
      <c r="E305" s="32"/>
      <c r="F305" s="32"/>
      <c r="G305" s="32"/>
      <c r="H305" s="33"/>
      <c r="I305" s="32"/>
      <c r="J305" s="32"/>
      <c r="K305" s="32"/>
      <c r="L305" s="32"/>
    </row>
    <row r="306" spans="1:12" ht="15" customHeight="1" x14ac:dyDescent="0.25">
      <c r="A306" s="30" t="str">
        <f t="shared" si="3"/>
        <v>R306</v>
      </c>
      <c r="B306" s="32" t="s">
        <v>166</v>
      </c>
      <c r="C306" s="32" t="s">
        <v>167</v>
      </c>
      <c r="D306" s="32" t="s">
        <v>1494</v>
      </c>
      <c r="E306" s="32"/>
      <c r="F306" s="32"/>
      <c r="G306" s="32" t="s">
        <v>260</v>
      </c>
      <c r="H306" s="33" t="s">
        <v>352</v>
      </c>
      <c r="I306" s="32"/>
      <c r="J306" s="32"/>
      <c r="K306" s="32"/>
      <c r="L306" s="32"/>
    </row>
    <row r="307" spans="1:12" ht="15" customHeight="1" x14ac:dyDescent="0.25">
      <c r="B307" s="32"/>
      <c r="C307" s="32"/>
      <c r="D307" s="32"/>
      <c r="E307" s="32"/>
      <c r="F307" s="32"/>
      <c r="G307" s="32"/>
      <c r="H307" s="33"/>
      <c r="I307" s="32"/>
      <c r="J307" s="32"/>
      <c r="K307" s="32"/>
      <c r="L307" s="32"/>
    </row>
    <row r="308" spans="1:12" ht="15" customHeight="1" x14ac:dyDescent="0.25">
      <c r="A308" s="30" t="str">
        <f t="shared" si="3"/>
        <v>R308</v>
      </c>
      <c r="B308" s="32" t="s">
        <v>168</v>
      </c>
      <c r="C308" s="32" t="s">
        <v>169</v>
      </c>
      <c r="D308" s="32" t="s">
        <v>435</v>
      </c>
      <c r="E308" s="32"/>
      <c r="F308" s="32"/>
      <c r="G308" s="32" t="s">
        <v>260</v>
      </c>
      <c r="H308" s="33" t="s">
        <v>352</v>
      </c>
      <c r="I308" s="32"/>
      <c r="J308" s="32"/>
      <c r="K308" s="32"/>
      <c r="L308" s="32"/>
    </row>
    <row r="309" spans="1:12" ht="15" customHeight="1" x14ac:dyDescent="0.25">
      <c r="B309" s="32"/>
      <c r="C309" s="32"/>
      <c r="D309" s="32"/>
      <c r="E309" s="32"/>
      <c r="F309" s="32"/>
      <c r="G309" s="32"/>
      <c r="H309" s="33"/>
      <c r="I309" s="32"/>
      <c r="J309" s="32"/>
      <c r="K309" s="32"/>
      <c r="L309" s="32"/>
    </row>
    <row r="310" spans="1:12" ht="15" customHeight="1" x14ac:dyDescent="0.25">
      <c r="A310" s="30" t="str">
        <f t="shared" si="3"/>
        <v>R310</v>
      </c>
      <c r="B310" s="32" t="s">
        <v>1495</v>
      </c>
      <c r="C310" s="32" t="s">
        <v>172</v>
      </c>
      <c r="D310" s="32" t="s">
        <v>436</v>
      </c>
      <c r="E310" s="32"/>
      <c r="F310" s="32"/>
      <c r="G310" s="32" t="s">
        <v>437</v>
      </c>
      <c r="H310" s="33" t="s">
        <v>352</v>
      </c>
      <c r="I310" s="32">
        <v>2508723695</v>
      </c>
      <c r="J310" s="32" t="s">
        <v>1496</v>
      </c>
      <c r="K310" s="32" t="s">
        <v>1497</v>
      </c>
      <c r="L310" s="32" t="s">
        <v>1498</v>
      </c>
    </row>
    <row r="311" spans="1:12" ht="15" customHeight="1" x14ac:dyDescent="0.25">
      <c r="A311" s="30" t="str">
        <f t="shared" si="3"/>
        <v/>
      </c>
      <c r="B311" s="32"/>
      <c r="C311" s="32"/>
      <c r="D311" s="32"/>
      <c r="E311" s="32"/>
      <c r="F311" s="32"/>
      <c r="G311" s="32" t="s">
        <v>1499</v>
      </c>
      <c r="H311" s="33"/>
      <c r="I311" s="32">
        <v>2508724111</v>
      </c>
      <c r="J311" s="32" t="s">
        <v>1500</v>
      </c>
      <c r="K311" s="32" t="s">
        <v>1501</v>
      </c>
      <c r="L311" s="32" t="s">
        <v>1502</v>
      </c>
    </row>
    <row r="312" spans="1:12" ht="15" customHeight="1" x14ac:dyDescent="0.25">
      <c r="B312" s="32"/>
      <c r="C312" s="32"/>
      <c r="D312" s="32"/>
      <c r="E312" s="32"/>
      <c r="F312" s="32"/>
      <c r="G312" s="32"/>
      <c r="H312" s="33"/>
      <c r="I312" s="32"/>
      <c r="J312" s="32"/>
      <c r="K312" s="32"/>
      <c r="L312" s="32"/>
    </row>
    <row r="313" spans="1:12" ht="15" customHeight="1" x14ac:dyDescent="0.25">
      <c r="A313" s="30" t="str">
        <f t="shared" si="3"/>
        <v>R313</v>
      </c>
      <c r="B313" s="32" t="s">
        <v>1503</v>
      </c>
      <c r="C313" s="32" t="s">
        <v>165</v>
      </c>
      <c r="D313" s="32" t="s">
        <v>440</v>
      </c>
      <c r="E313" s="32"/>
      <c r="F313" s="32"/>
      <c r="G313" s="32" t="s">
        <v>260</v>
      </c>
      <c r="H313" s="33" t="s">
        <v>352</v>
      </c>
      <c r="I313" s="32"/>
      <c r="J313" s="32"/>
      <c r="K313" s="32"/>
      <c r="L313" s="32"/>
    </row>
    <row r="314" spans="1:12" ht="15" customHeight="1" x14ac:dyDescent="0.25">
      <c r="B314" s="32"/>
      <c r="C314" s="32"/>
      <c r="D314" s="32"/>
      <c r="E314" s="32"/>
      <c r="F314" s="32"/>
      <c r="G314" s="32"/>
      <c r="H314" s="33"/>
      <c r="I314" s="32"/>
      <c r="J314" s="32"/>
      <c r="K314" s="32"/>
      <c r="L314" s="32"/>
    </row>
    <row r="315" spans="1:12" ht="15" customHeight="1" x14ac:dyDescent="0.25">
      <c r="A315" s="30" t="str">
        <f t="shared" si="3"/>
        <v>R315</v>
      </c>
      <c r="B315" s="32" t="s">
        <v>163</v>
      </c>
      <c r="C315" s="32" t="s">
        <v>164</v>
      </c>
      <c r="D315" s="32" t="s">
        <v>414</v>
      </c>
      <c r="E315" s="32"/>
      <c r="F315" s="32"/>
      <c r="G315" s="32" t="s">
        <v>413</v>
      </c>
      <c r="H315" s="33" t="s">
        <v>352</v>
      </c>
      <c r="I315" s="32">
        <v>2508723948</v>
      </c>
      <c r="J315" s="32" t="s">
        <v>1504</v>
      </c>
      <c r="K315" s="32" t="s">
        <v>1505</v>
      </c>
      <c r="L315" s="32" t="s">
        <v>1506</v>
      </c>
    </row>
    <row r="316" spans="1:12" ht="15" customHeight="1" x14ac:dyDescent="0.25">
      <c r="A316" s="30" t="str">
        <f t="shared" si="3"/>
        <v/>
      </c>
      <c r="B316" s="32"/>
      <c r="C316" s="32"/>
      <c r="D316" s="32" t="s">
        <v>236</v>
      </c>
      <c r="E316" s="32"/>
      <c r="F316" s="32"/>
      <c r="G316" s="32" t="s">
        <v>237</v>
      </c>
      <c r="H316" s="33"/>
      <c r="I316" s="32">
        <v>2508722571</v>
      </c>
      <c r="J316" s="32" t="s">
        <v>1117</v>
      </c>
      <c r="K316" s="32" t="s">
        <v>1507</v>
      </c>
      <c r="L316" s="32" t="s">
        <v>1119</v>
      </c>
    </row>
    <row r="317" spans="1:12" ht="15" customHeight="1" x14ac:dyDescent="0.25">
      <c r="B317" s="32"/>
      <c r="C317" s="32"/>
      <c r="D317" s="32"/>
      <c r="E317" s="32"/>
      <c r="F317" s="32"/>
      <c r="G317" s="32"/>
      <c r="H317" s="33"/>
      <c r="I317" s="32"/>
      <c r="J317" s="32"/>
      <c r="K317" s="32"/>
      <c r="L317" s="32"/>
    </row>
    <row r="318" spans="1:12" ht="15" customHeight="1" x14ac:dyDescent="0.25">
      <c r="A318" s="30" t="str">
        <f t="shared" si="3"/>
        <v>R318</v>
      </c>
      <c r="B318" s="32" t="s">
        <v>1508</v>
      </c>
      <c r="C318" s="32" t="s">
        <v>215</v>
      </c>
      <c r="D318" s="32" t="s">
        <v>271</v>
      </c>
      <c r="E318" s="32"/>
      <c r="F318" s="32"/>
      <c r="G318" s="32" t="s">
        <v>272</v>
      </c>
      <c r="H318" s="33" t="s">
        <v>352</v>
      </c>
      <c r="I318" s="32">
        <v>2508723933</v>
      </c>
      <c r="J318" s="32" t="s">
        <v>1509</v>
      </c>
      <c r="K318" s="32" t="s">
        <v>1510</v>
      </c>
      <c r="L318" s="32" t="s">
        <v>1511</v>
      </c>
    </row>
    <row r="319" spans="1:12" ht="15" customHeight="1" x14ac:dyDescent="0.25">
      <c r="B319" s="32"/>
      <c r="C319" s="32"/>
      <c r="D319" s="32"/>
      <c r="E319" s="32"/>
      <c r="F319" s="32"/>
      <c r="G319" s="32"/>
      <c r="H319" s="33"/>
      <c r="I319" s="32"/>
      <c r="J319" s="32"/>
      <c r="K319" s="32"/>
      <c r="L319" s="32"/>
    </row>
    <row r="320" spans="1:12" ht="15" customHeight="1" x14ac:dyDescent="0.25">
      <c r="A320" s="30" t="str">
        <f t="shared" si="3"/>
        <v>R320</v>
      </c>
      <c r="B320" s="32" t="s">
        <v>1512</v>
      </c>
      <c r="C320" s="32" t="s">
        <v>214</v>
      </c>
      <c r="D320" s="32" t="s">
        <v>273</v>
      </c>
      <c r="E320" s="32"/>
      <c r="F320" s="32"/>
      <c r="G320" s="32" t="s">
        <v>274</v>
      </c>
      <c r="H320" s="33" t="s">
        <v>352</v>
      </c>
      <c r="I320" s="32">
        <v>2508723936</v>
      </c>
      <c r="J320" s="32" t="s">
        <v>1482</v>
      </c>
      <c r="K320" s="32" t="s">
        <v>1483</v>
      </c>
      <c r="L320" s="32" t="s">
        <v>1513</v>
      </c>
    </row>
    <row r="321" spans="1:12" ht="15" customHeight="1" x14ac:dyDescent="0.25">
      <c r="B321" s="32"/>
      <c r="C321" s="32"/>
      <c r="D321" s="32"/>
      <c r="E321" s="32"/>
      <c r="F321" s="32"/>
      <c r="G321" s="32"/>
      <c r="H321" s="33"/>
      <c r="I321" s="32"/>
      <c r="J321" s="32"/>
      <c r="K321" s="32"/>
      <c r="L321" s="32"/>
    </row>
    <row r="322" spans="1:12" ht="15" customHeight="1" x14ac:dyDescent="0.25">
      <c r="A322" s="30" t="str">
        <f t="shared" si="3"/>
        <v>R322</v>
      </c>
      <c r="B322" s="32" t="s">
        <v>161</v>
      </c>
      <c r="C322" s="32" t="s">
        <v>162</v>
      </c>
      <c r="D322" s="32" t="s">
        <v>438</v>
      </c>
      <c r="E322" s="32"/>
      <c r="F322" s="32"/>
      <c r="G322" s="32" t="s">
        <v>439</v>
      </c>
      <c r="H322" s="33" t="s">
        <v>382</v>
      </c>
      <c r="I322" s="32">
        <v>2508723810</v>
      </c>
      <c r="J322" s="32" t="s">
        <v>1514</v>
      </c>
      <c r="K322" s="32" t="s">
        <v>1515</v>
      </c>
      <c r="L322" s="32" t="s">
        <v>1516</v>
      </c>
    </row>
    <row r="323" spans="1:12" ht="15" customHeight="1" x14ac:dyDescent="0.25">
      <c r="B323" s="32"/>
      <c r="C323" s="32"/>
      <c r="D323" s="32"/>
      <c r="E323" s="32"/>
      <c r="F323" s="32"/>
      <c r="G323" s="32"/>
      <c r="H323" s="33"/>
      <c r="I323" s="32"/>
      <c r="J323" s="32"/>
      <c r="K323" s="32"/>
      <c r="L323" s="32"/>
    </row>
    <row r="324" spans="1:12" ht="15" customHeight="1" x14ac:dyDescent="0.25">
      <c r="A324" s="30" t="str">
        <f t="shared" si="3"/>
        <v>R324</v>
      </c>
      <c r="B324" s="32" t="s">
        <v>173</v>
      </c>
      <c r="C324" s="32" t="s">
        <v>174</v>
      </c>
      <c r="D324" s="32" t="s">
        <v>1517</v>
      </c>
      <c r="E324" s="32"/>
      <c r="F324" s="32"/>
      <c r="G324" s="32" t="s">
        <v>1518</v>
      </c>
      <c r="H324" s="33" t="s">
        <v>352</v>
      </c>
      <c r="I324" s="32">
        <v>2508724513</v>
      </c>
      <c r="J324" s="32" t="s">
        <v>1519</v>
      </c>
      <c r="K324" s="32" t="s">
        <v>1520</v>
      </c>
      <c r="L324" s="32" t="s">
        <v>1521</v>
      </c>
    </row>
    <row r="325" spans="1:12" ht="15" customHeight="1" x14ac:dyDescent="0.25">
      <c r="B325" s="32"/>
      <c r="C325" s="32"/>
      <c r="D325" s="32"/>
      <c r="E325" s="32"/>
      <c r="F325" s="32"/>
      <c r="G325" s="32"/>
      <c r="H325" s="33"/>
      <c r="I325" s="32"/>
      <c r="J325" s="32"/>
      <c r="K325" s="32"/>
      <c r="L325" s="32"/>
    </row>
    <row r="326" spans="1:12" ht="15" customHeight="1" x14ac:dyDescent="0.25">
      <c r="A326" s="30" t="str">
        <f t="shared" si="3"/>
        <v>R326</v>
      </c>
      <c r="B326" s="32" t="s">
        <v>170</v>
      </c>
      <c r="C326" s="32" t="s">
        <v>171</v>
      </c>
      <c r="D326" s="32" t="s">
        <v>414</v>
      </c>
      <c r="E326" s="32"/>
      <c r="F326" s="32"/>
      <c r="G326" s="32" t="s">
        <v>413</v>
      </c>
      <c r="H326" s="33" t="s">
        <v>352</v>
      </c>
      <c r="I326" s="32">
        <v>2508723948</v>
      </c>
      <c r="J326" s="32" t="s">
        <v>1504</v>
      </c>
      <c r="K326" s="32" t="s">
        <v>1505</v>
      </c>
      <c r="L326" s="32" t="s">
        <v>1506</v>
      </c>
    </row>
    <row r="327" spans="1:12" ht="15" customHeight="1" x14ac:dyDescent="0.25">
      <c r="A327" s="30" t="str">
        <f t="shared" si="3"/>
        <v/>
      </c>
      <c r="B327" s="32"/>
      <c r="C327" s="32"/>
      <c r="D327" s="32" t="s">
        <v>236</v>
      </c>
      <c r="E327" s="32"/>
      <c r="F327" s="32"/>
      <c r="G327" s="32" t="s">
        <v>237</v>
      </c>
      <c r="H327" s="33"/>
      <c r="I327" s="32">
        <v>2508722571</v>
      </c>
      <c r="J327" s="32" t="s">
        <v>1117</v>
      </c>
      <c r="K327" s="32" t="s">
        <v>1507</v>
      </c>
      <c r="L327" s="32" t="s">
        <v>1119</v>
      </c>
    </row>
    <row r="328" spans="1:12" ht="15" customHeight="1" x14ac:dyDescent="0.25">
      <c r="B328" s="32"/>
      <c r="C328" s="32"/>
      <c r="D328" s="32"/>
      <c r="E328" s="32"/>
      <c r="F328" s="32"/>
      <c r="G328" s="32"/>
      <c r="H328" s="33"/>
      <c r="I328" s="32"/>
      <c r="J328" s="32"/>
      <c r="K328" s="32"/>
      <c r="L328" s="32"/>
    </row>
    <row r="329" spans="1:12" ht="15" customHeight="1" x14ac:dyDescent="0.25">
      <c r="A329" s="30" t="str">
        <f t="shared" si="3"/>
        <v>R329</v>
      </c>
      <c r="B329" s="32" t="s">
        <v>1522</v>
      </c>
      <c r="C329" s="32" t="s">
        <v>1523</v>
      </c>
      <c r="D329" s="32" t="s">
        <v>1517</v>
      </c>
      <c r="E329" s="32"/>
      <c r="F329" s="32"/>
      <c r="G329" s="32" t="s">
        <v>1518</v>
      </c>
      <c r="H329" s="33" t="s">
        <v>352</v>
      </c>
      <c r="I329" s="32">
        <v>2508724513</v>
      </c>
      <c r="J329" s="32" t="s">
        <v>1519</v>
      </c>
      <c r="K329" s="32" t="s">
        <v>1520</v>
      </c>
      <c r="L329" s="32" t="s">
        <v>1521</v>
      </c>
    </row>
    <row r="330" spans="1:12" ht="15" customHeight="1" x14ac:dyDescent="0.25">
      <c r="B330" s="32"/>
      <c r="C330" s="32"/>
      <c r="D330" s="32"/>
      <c r="E330" s="32"/>
      <c r="F330" s="32"/>
      <c r="G330" s="32"/>
      <c r="H330" s="33"/>
      <c r="I330" s="32"/>
      <c r="J330" s="32"/>
      <c r="K330" s="32"/>
      <c r="L330" s="32"/>
    </row>
    <row r="331" spans="1:12" ht="15" customHeight="1" x14ac:dyDescent="0.25">
      <c r="A331" s="30" t="str">
        <f t="shared" si="3"/>
        <v>R331</v>
      </c>
      <c r="B331" s="32" t="s">
        <v>1524</v>
      </c>
      <c r="C331" s="32" t="s">
        <v>1525</v>
      </c>
      <c r="D331" s="32" t="s">
        <v>414</v>
      </c>
      <c r="E331" s="32"/>
      <c r="F331" s="32"/>
      <c r="G331" s="32" t="s">
        <v>413</v>
      </c>
      <c r="H331" s="33" t="s">
        <v>352</v>
      </c>
      <c r="I331" s="32">
        <v>2508723948</v>
      </c>
      <c r="J331" s="32" t="s">
        <v>1504</v>
      </c>
      <c r="K331" s="32" t="s">
        <v>1505</v>
      </c>
      <c r="L331" s="32" t="s">
        <v>1506</v>
      </c>
    </row>
    <row r="332" spans="1:12" ht="15" customHeight="1" x14ac:dyDescent="0.25">
      <c r="A332" s="30" t="str">
        <f t="shared" si="3"/>
        <v/>
      </c>
      <c r="B332" s="32"/>
      <c r="C332" s="32"/>
      <c r="D332" s="32" t="s">
        <v>236</v>
      </c>
      <c r="E332" s="32"/>
      <c r="F332" s="32"/>
      <c r="G332" s="32" t="s">
        <v>237</v>
      </c>
      <c r="H332" s="33"/>
      <c r="I332" s="32">
        <v>2508722571</v>
      </c>
      <c r="J332" s="32" t="s">
        <v>1117</v>
      </c>
      <c r="K332" s="32" t="s">
        <v>1507</v>
      </c>
      <c r="L332" s="32" t="s">
        <v>1119</v>
      </c>
    </row>
    <row r="333" spans="1:12" ht="15" customHeight="1" x14ac:dyDescent="0.25">
      <c r="A333" s="30" t="str">
        <f t="shared" si="3"/>
        <v/>
      </c>
      <c r="B333" s="32"/>
      <c r="C333" s="32"/>
      <c r="D333" s="32"/>
      <c r="E333" s="32"/>
      <c r="F333" s="32"/>
      <c r="G333" s="32"/>
      <c r="H333" s="33"/>
      <c r="I333" s="32"/>
      <c r="J333" s="32"/>
      <c r="K333" s="32"/>
      <c r="L333" s="32"/>
    </row>
    <row r="334" spans="1:12" ht="15" customHeight="1" x14ac:dyDescent="0.25">
      <c r="B334" s="32"/>
      <c r="C334" s="32"/>
      <c r="D334" s="32"/>
      <c r="E334" s="32"/>
      <c r="F334" s="32"/>
      <c r="G334" s="32"/>
      <c r="H334" s="33"/>
      <c r="I334" s="32"/>
      <c r="J334" s="32"/>
      <c r="K334" s="32"/>
      <c r="L334" s="32"/>
    </row>
    <row r="335" spans="1:12" ht="15" customHeight="1" x14ac:dyDescent="0.25">
      <c r="A335" s="30" t="str">
        <f t="shared" si="3"/>
        <v>R335</v>
      </c>
      <c r="B335" s="32" t="s">
        <v>1526</v>
      </c>
      <c r="C335" s="32" t="s">
        <v>1527</v>
      </c>
      <c r="D335" s="32" t="s">
        <v>1528</v>
      </c>
      <c r="E335" s="32"/>
      <c r="F335" s="32"/>
      <c r="G335" s="32" t="s">
        <v>1529</v>
      </c>
      <c r="H335" s="33" t="s">
        <v>352</v>
      </c>
      <c r="I335" s="32">
        <v>2508724803</v>
      </c>
      <c r="J335" s="32" t="s">
        <v>1530</v>
      </c>
      <c r="K335" s="32" t="s">
        <v>1531</v>
      </c>
      <c r="L335" s="32" t="s">
        <v>1532</v>
      </c>
    </row>
    <row r="336" spans="1:12" ht="15" customHeight="1" x14ac:dyDescent="0.25">
      <c r="A336" s="30" t="str">
        <f t="shared" si="3"/>
        <v/>
      </c>
      <c r="B336" s="32"/>
      <c r="C336" s="32"/>
      <c r="D336" s="32"/>
      <c r="E336" s="32"/>
      <c r="F336" s="32"/>
      <c r="G336" s="32" t="s">
        <v>1533</v>
      </c>
      <c r="H336" s="33"/>
      <c r="I336" s="32">
        <v>2508724804</v>
      </c>
      <c r="J336" s="32" t="s">
        <v>1534</v>
      </c>
      <c r="K336" s="32" t="s">
        <v>1535</v>
      </c>
      <c r="L336" s="32" t="s">
        <v>1536</v>
      </c>
    </row>
    <row r="337" spans="1:12" ht="15" customHeight="1" x14ac:dyDescent="0.25">
      <c r="B337" s="32"/>
      <c r="C337" s="32"/>
      <c r="D337" s="32"/>
      <c r="E337" s="32"/>
      <c r="F337" s="32"/>
      <c r="G337" s="32"/>
      <c r="H337" s="33"/>
      <c r="I337" s="32"/>
      <c r="J337" s="32"/>
      <c r="K337" s="32"/>
      <c r="L337" s="32"/>
    </row>
    <row r="338" spans="1:12" ht="15" customHeight="1" x14ac:dyDescent="0.25">
      <c r="A338" s="30" t="str">
        <f t="shared" si="3"/>
        <v>R338</v>
      </c>
      <c r="B338" s="32" t="s">
        <v>1537</v>
      </c>
      <c r="C338" s="32" t="s">
        <v>192</v>
      </c>
      <c r="D338" s="32" t="s">
        <v>404</v>
      </c>
      <c r="E338" s="32"/>
      <c r="F338" s="32"/>
      <c r="G338" s="32" t="s">
        <v>402</v>
      </c>
      <c r="H338" s="33" t="s">
        <v>352</v>
      </c>
      <c r="I338" s="32">
        <v>2508724829</v>
      </c>
      <c r="J338" s="32" t="s">
        <v>1538</v>
      </c>
      <c r="K338" s="32" t="s">
        <v>1539</v>
      </c>
      <c r="L338" s="32" t="s">
        <v>1540</v>
      </c>
    </row>
    <row r="339" spans="1:12" ht="15" customHeight="1" x14ac:dyDescent="0.25">
      <c r="A339" s="30" t="str">
        <f t="shared" si="3"/>
        <v/>
      </c>
      <c r="B339" s="32"/>
      <c r="C339" s="32"/>
      <c r="D339" s="32"/>
      <c r="E339" s="32"/>
      <c r="F339" s="32"/>
      <c r="G339" s="32" t="s">
        <v>401</v>
      </c>
      <c r="H339" s="33"/>
      <c r="I339" s="32">
        <v>2508724830</v>
      </c>
      <c r="J339" s="32" t="s">
        <v>1541</v>
      </c>
      <c r="K339" s="32" t="s">
        <v>1542</v>
      </c>
      <c r="L339" s="32" t="s">
        <v>1543</v>
      </c>
    </row>
    <row r="340" spans="1:12" ht="15" customHeight="1" x14ac:dyDescent="0.25">
      <c r="B340" s="32"/>
      <c r="C340" s="32"/>
      <c r="D340" s="32"/>
      <c r="E340" s="32"/>
      <c r="F340" s="32"/>
      <c r="G340" s="32"/>
      <c r="H340" s="33"/>
      <c r="I340" s="32"/>
      <c r="J340" s="32"/>
      <c r="K340" s="32"/>
      <c r="L340" s="32"/>
    </row>
    <row r="341" spans="1:12" ht="15" customHeight="1" x14ac:dyDescent="0.25">
      <c r="A341" s="30" t="str">
        <f t="shared" si="3"/>
        <v>R341</v>
      </c>
      <c r="B341" s="32" t="s">
        <v>1544</v>
      </c>
      <c r="C341" s="32" t="s">
        <v>195</v>
      </c>
      <c r="D341" s="32" t="s">
        <v>405</v>
      </c>
      <c r="E341" s="32"/>
      <c r="F341" s="32"/>
      <c r="G341" s="32" t="s">
        <v>403</v>
      </c>
      <c r="H341" s="33" t="s">
        <v>352</v>
      </c>
      <c r="I341" s="32">
        <v>2508724832</v>
      </c>
      <c r="J341" s="32" t="s">
        <v>1545</v>
      </c>
      <c r="K341" s="32" t="s">
        <v>1546</v>
      </c>
      <c r="L341" s="32" t="s">
        <v>1547</v>
      </c>
    </row>
    <row r="342" spans="1:12" ht="15" customHeight="1" x14ac:dyDescent="0.25">
      <c r="B342" s="32"/>
      <c r="C342" s="32"/>
      <c r="D342" s="32"/>
      <c r="E342" s="32"/>
      <c r="F342" s="32"/>
      <c r="G342" s="32"/>
      <c r="H342" s="33"/>
      <c r="I342" s="32"/>
      <c r="J342" s="32"/>
      <c r="K342" s="32"/>
      <c r="L342" s="32"/>
    </row>
    <row r="343" spans="1:12" ht="15" customHeight="1" x14ac:dyDescent="0.25">
      <c r="A343" s="30" t="str">
        <f t="shared" si="3"/>
        <v>R343</v>
      </c>
      <c r="B343" s="32" t="s">
        <v>1548</v>
      </c>
      <c r="C343" s="32" t="s">
        <v>193</v>
      </c>
      <c r="D343" s="32" t="s">
        <v>406</v>
      </c>
      <c r="E343" s="32"/>
      <c r="F343" s="32"/>
      <c r="G343" s="32" t="s">
        <v>1549</v>
      </c>
      <c r="H343" s="33" t="s">
        <v>352</v>
      </c>
      <c r="I343" s="32">
        <v>2508724833</v>
      </c>
      <c r="J343" s="32" t="s">
        <v>1550</v>
      </c>
      <c r="K343" s="32" t="s">
        <v>1551</v>
      </c>
      <c r="L343" s="32" t="s">
        <v>1552</v>
      </c>
    </row>
    <row r="344" spans="1:12" ht="15" customHeight="1" x14ac:dyDescent="0.25">
      <c r="B344" s="32"/>
      <c r="C344" s="32"/>
      <c r="D344" s="32"/>
      <c r="E344" s="32"/>
      <c r="F344" s="32"/>
      <c r="G344" s="32"/>
      <c r="H344" s="33"/>
      <c r="I344" s="32"/>
      <c r="J344" s="32"/>
      <c r="K344" s="32"/>
      <c r="L344" s="32"/>
    </row>
    <row r="345" spans="1:12" ht="15" customHeight="1" x14ac:dyDescent="0.25">
      <c r="A345" s="30" t="str">
        <f t="shared" si="3"/>
        <v>R345</v>
      </c>
      <c r="B345" s="32" t="s">
        <v>1553</v>
      </c>
      <c r="C345" s="32" t="s">
        <v>194</v>
      </c>
      <c r="D345" s="32" t="s">
        <v>408</v>
      </c>
      <c r="E345" s="32"/>
      <c r="F345" s="32"/>
      <c r="G345" s="32" t="s">
        <v>407</v>
      </c>
      <c r="H345" s="33" t="s">
        <v>352</v>
      </c>
      <c r="I345" s="32">
        <v>2508724828</v>
      </c>
      <c r="J345" s="32" t="s">
        <v>1554</v>
      </c>
      <c r="K345" s="32" t="s">
        <v>1555</v>
      </c>
      <c r="L345" s="32" t="s">
        <v>1556</v>
      </c>
    </row>
    <row r="346" spans="1:12" ht="15" customHeight="1" x14ac:dyDescent="0.25">
      <c r="B346" s="32"/>
      <c r="C346" s="32"/>
      <c r="D346" s="32"/>
      <c r="E346" s="32"/>
      <c r="F346" s="32"/>
      <c r="G346" s="32"/>
      <c r="H346" s="33"/>
      <c r="I346" s="32"/>
      <c r="J346" s="32"/>
      <c r="K346" s="32"/>
      <c r="L346" s="32"/>
    </row>
    <row r="347" spans="1:12" ht="15" customHeight="1" x14ac:dyDescent="0.25">
      <c r="A347" s="30" t="str">
        <f t="shared" si="3"/>
        <v>R347</v>
      </c>
      <c r="B347" s="32" t="s">
        <v>1557</v>
      </c>
      <c r="C347" s="32" t="s">
        <v>191</v>
      </c>
      <c r="D347" s="32" t="s">
        <v>410</v>
      </c>
      <c r="E347" s="32"/>
      <c r="F347" s="32"/>
      <c r="G347" s="32" t="s">
        <v>409</v>
      </c>
      <c r="H347" s="33" t="s">
        <v>352</v>
      </c>
      <c r="I347" s="32">
        <v>2508724827</v>
      </c>
      <c r="J347" s="32" t="s">
        <v>1558</v>
      </c>
      <c r="K347" s="32" t="s">
        <v>1559</v>
      </c>
      <c r="L347" s="32" t="s">
        <v>1560</v>
      </c>
    </row>
    <row r="348" spans="1:12" ht="15" customHeight="1" x14ac:dyDescent="0.25">
      <c r="B348" s="32"/>
      <c r="C348" s="32"/>
      <c r="D348" s="32"/>
      <c r="E348" s="32"/>
      <c r="F348" s="32"/>
      <c r="G348" s="32"/>
      <c r="H348" s="33"/>
      <c r="I348" s="32"/>
      <c r="J348" s="32"/>
      <c r="K348" s="32"/>
      <c r="L348" s="32"/>
    </row>
    <row r="349" spans="1:12" ht="15" customHeight="1" x14ac:dyDescent="0.25">
      <c r="A349" s="30" t="str">
        <f t="shared" si="3"/>
        <v>R349</v>
      </c>
      <c r="B349" s="32" t="s">
        <v>1561</v>
      </c>
      <c r="C349" s="32" t="s">
        <v>189</v>
      </c>
      <c r="D349" s="32" t="s">
        <v>1562</v>
      </c>
      <c r="E349" s="32"/>
      <c r="F349" s="32"/>
      <c r="G349" s="32" t="s">
        <v>1563</v>
      </c>
      <c r="H349" s="33" t="s">
        <v>352</v>
      </c>
      <c r="I349" s="32">
        <v>2508723807</v>
      </c>
      <c r="J349" s="32" t="s">
        <v>1564</v>
      </c>
      <c r="K349" s="32" t="s">
        <v>1565</v>
      </c>
      <c r="L349" s="32" t="s">
        <v>1566</v>
      </c>
    </row>
    <row r="350" spans="1:12" ht="15" customHeight="1" x14ac:dyDescent="0.25">
      <c r="A350" s="30" t="str">
        <f t="shared" si="3"/>
        <v/>
      </c>
      <c r="B350" s="32"/>
      <c r="C350" s="32"/>
      <c r="D350" s="32" t="s">
        <v>412</v>
      </c>
      <c r="E350" s="32"/>
      <c r="F350" s="32"/>
      <c r="G350" s="32" t="s">
        <v>411</v>
      </c>
      <c r="H350" s="33"/>
      <c r="I350" s="32">
        <v>2508724566</v>
      </c>
      <c r="J350" s="32" t="s">
        <v>1567</v>
      </c>
      <c r="K350" s="32" t="s">
        <v>1568</v>
      </c>
      <c r="L350" s="32" t="s">
        <v>1569</v>
      </c>
    </row>
    <row r="351" spans="1:12" ht="15" customHeight="1" x14ac:dyDescent="0.25">
      <c r="B351" s="32"/>
      <c r="C351" s="32"/>
      <c r="D351" s="32"/>
      <c r="E351" s="32"/>
      <c r="F351" s="32"/>
      <c r="G351" s="32"/>
      <c r="H351" s="33"/>
      <c r="I351" s="32"/>
      <c r="J351" s="32"/>
      <c r="K351" s="32"/>
      <c r="L351" s="32"/>
    </row>
    <row r="352" spans="1:12" ht="15" customHeight="1" x14ac:dyDescent="0.25">
      <c r="A352" s="30" t="str">
        <f t="shared" si="3"/>
        <v>R352</v>
      </c>
      <c r="B352" s="32" t="s">
        <v>1570</v>
      </c>
      <c r="C352" s="32" t="s">
        <v>188</v>
      </c>
      <c r="D352" s="32" t="s">
        <v>414</v>
      </c>
      <c r="E352" s="32"/>
      <c r="F352" s="32"/>
      <c r="G352" s="32" t="s">
        <v>413</v>
      </c>
      <c r="H352" s="33" t="s">
        <v>352</v>
      </c>
      <c r="I352" s="32">
        <v>2508723948</v>
      </c>
      <c r="J352" s="32" t="s">
        <v>1504</v>
      </c>
      <c r="K352" s="32" t="s">
        <v>1505</v>
      </c>
      <c r="L352" s="32" t="s">
        <v>1571</v>
      </c>
    </row>
    <row r="353" spans="1:12" ht="15" customHeight="1" x14ac:dyDescent="0.25">
      <c r="B353" s="32"/>
      <c r="C353" s="32"/>
      <c r="D353" s="32"/>
      <c r="E353" s="32"/>
      <c r="F353" s="32"/>
      <c r="G353" s="32"/>
      <c r="H353" s="33"/>
      <c r="I353" s="32"/>
      <c r="J353" s="32"/>
      <c r="K353" s="32"/>
      <c r="L353" s="32"/>
    </row>
    <row r="354" spans="1:12" ht="15" customHeight="1" x14ac:dyDescent="0.25">
      <c r="A354" s="30" t="str">
        <f t="shared" si="3"/>
        <v>R354</v>
      </c>
      <c r="B354" s="32" t="s">
        <v>1572</v>
      </c>
      <c r="C354" s="32" t="s">
        <v>190</v>
      </c>
      <c r="D354" s="32" t="s">
        <v>416</v>
      </c>
      <c r="E354" s="32"/>
      <c r="F354" s="32"/>
      <c r="G354" s="32" t="s">
        <v>415</v>
      </c>
      <c r="H354" s="33" t="s">
        <v>352</v>
      </c>
      <c r="I354" s="32">
        <v>2508723735</v>
      </c>
      <c r="J354" s="32" t="s">
        <v>1573</v>
      </c>
      <c r="K354" s="32" t="s">
        <v>1574</v>
      </c>
      <c r="L354" s="32" t="s">
        <v>1575</v>
      </c>
    </row>
    <row r="355" spans="1:12" ht="15" customHeight="1" x14ac:dyDescent="0.25">
      <c r="B355" s="32"/>
      <c r="C355" s="32"/>
      <c r="D355" s="32"/>
      <c r="E355" s="32"/>
      <c r="F355" s="32"/>
      <c r="G355" s="32"/>
      <c r="H355" s="33"/>
      <c r="I355" s="32"/>
      <c r="J355" s="32"/>
      <c r="K355" s="32"/>
      <c r="L355" s="32"/>
    </row>
    <row r="356" spans="1:12" ht="15" customHeight="1" x14ac:dyDescent="0.25">
      <c r="A356" s="30" t="str">
        <f t="shared" si="3"/>
        <v>R356</v>
      </c>
      <c r="B356" s="32" t="s">
        <v>1576</v>
      </c>
      <c r="C356" s="32" t="s">
        <v>196</v>
      </c>
      <c r="D356" s="32" t="s">
        <v>417</v>
      </c>
      <c r="E356" s="32"/>
      <c r="F356" s="32"/>
      <c r="G356" s="32" t="s">
        <v>260</v>
      </c>
      <c r="H356" s="33" t="s">
        <v>352</v>
      </c>
      <c r="I356" s="32"/>
      <c r="J356" s="32"/>
      <c r="K356" s="32"/>
      <c r="L356" s="32"/>
    </row>
    <row r="357" spans="1:12" ht="15" customHeight="1" x14ac:dyDescent="0.25">
      <c r="B357" s="32"/>
      <c r="C357" s="32"/>
      <c r="D357" s="32"/>
      <c r="E357" s="32"/>
      <c r="F357" s="32"/>
      <c r="G357" s="32"/>
      <c r="H357" s="33"/>
      <c r="I357" s="32"/>
      <c r="J357" s="32"/>
      <c r="K357" s="32"/>
      <c r="L357" s="32"/>
    </row>
    <row r="358" spans="1:12" ht="15" customHeight="1" x14ac:dyDescent="0.25">
      <c r="A358" s="30" t="str">
        <f t="shared" si="3"/>
        <v>R358</v>
      </c>
      <c r="B358" s="32" t="s">
        <v>1577</v>
      </c>
      <c r="C358" s="32" t="s">
        <v>201</v>
      </c>
      <c r="D358" s="32" t="s">
        <v>418</v>
      </c>
      <c r="E358" s="32"/>
      <c r="F358" s="32"/>
      <c r="G358" s="32" t="s">
        <v>1578</v>
      </c>
      <c r="H358" s="33" t="s">
        <v>352</v>
      </c>
      <c r="I358" s="32">
        <v>2508723722</v>
      </c>
      <c r="J358" s="32" t="s">
        <v>1579</v>
      </c>
      <c r="K358" s="32" t="s">
        <v>1580</v>
      </c>
      <c r="L358" s="32" t="s">
        <v>1581</v>
      </c>
    </row>
    <row r="359" spans="1:12" ht="15" customHeight="1" x14ac:dyDescent="0.25">
      <c r="A359" s="30" t="str">
        <f t="shared" si="3"/>
        <v/>
      </c>
      <c r="B359" s="32"/>
      <c r="C359" s="32"/>
      <c r="D359" s="32"/>
      <c r="E359" s="32"/>
      <c r="F359" s="32"/>
      <c r="G359" s="32" t="s">
        <v>1582</v>
      </c>
      <c r="H359" s="33"/>
      <c r="I359" s="32">
        <v>2508724167</v>
      </c>
      <c r="J359" s="32" t="s">
        <v>1583</v>
      </c>
      <c r="K359" s="32" t="s">
        <v>1584</v>
      </c>
      <c r="L359" s="32" t="s">
        <v>1585</v>
      </c>
    </row>
    <row r="360" spans="1:12" ht="15" customHeight="1" x14ac:dyDescent="0.25">
      <c r="B360" s="32"/>
      <c r="C360" s="32"/>
      <c r="D360" s="32"/>
      <c r="E360" s="32"/>
      <c r="F360" s="32"/>
      <c r="G360" s="32"/>
      <c r="H360" s="33"/>
      <c r="I360" s="32"/>
      <c r="J360" s="32"/>
      <c r="K360" s="32"/>
      <c r="L360" s="32"/>
    </row>
    <row r="361" spans="1:12" ht="15" customHeight="1" x14ac:dyDescent="0.25">
      <c r="A361" s="30" t="str">
        <f t="shared" si="3"/>
        <v>R361</v>
      </c>
      <c r="B361" s="32" t="s">
        <v>1586</v>
      </c>
      <c r="C361" s="32" t="s">
        <v>1587</v>
      </c>
      <c r="D361" s="32" t="s">
        <v>414</v>
      </c>
      <c r="E361" s="32"/>
      <c r="F361" s="32"/>
      <c r="G361" s="32" t="s">
        <v>413</v>
      </c>
      <c r="H361" s="33" t="s">
        <v>382</v>
      </c>
      <c r="I361" s="32">
        <v>2508723948</v>
      </c>
      <c r="J361" s="32" t="s">
        <v>1504</v>
      </c>
      <c r="K361" s="32" t="s">
        <v>1505</v>
      </c>
      <c r="L361" s="32" t="s">
        <v>1571</v>
      </c>
    </row>
    <row r="362" spans="1:12" ht="15" customHeight="1" x14ac:dyDescent="0.25">
      <c r="B362" s="32"/>
      <c r="C362" s="32"/>
      <c r="D362" s="32"/>
      <c r="E362" s="32"/>
      <c r="F362" s="32"/>
      <c r="G362" s="32"/>
      <c r="H362" s="33"/>
      <c r="I362" s="32"/>
      <c r="J362" s="32"/>
      <c r="K362" s="32"/>
      <c r="L362" s="32"/>
    </row>
    <row r="363" spans="1:12" ht="15" customHeight="1" x14ac:dyDescent="0.25">
      <c r="A363" s="30" t="str">
        <f t="shared" si="3"/>
        <v>R363</v>
      </c>
      <c r="B363" s="32" t="s">
        <v>1588</v>
      </c>
      <c r="C363" s="32" t="s">
        <v>1589</v>
      </c>
      <c r="D363" s="32" t="s">
        <v>419</v>
      </c>
      <c r="E363" s="32"/>
      <c r="F363" s="32"/>
      <c r="G363" s="32" t="s">
        <v>420</v>
      </c>
      <c r="H363" s="33" t="s">
        <v>382</v>
      </c>
      <c r="I363" s="32">
        <v>2508721995</v>
      </c>
      <c r="J363" s="32" t="s">
        <v>1590</v>
      </c>
      <c r="K363" s="32" t="s">
        <v>1591</v>
      </c>
      <c r="L363" s="32" t="s">
        <v>1592</v>
      </c>
    </row>
    <row r="364" spans="1:12" ht="15" customHeight="1" x14ac:dyDescent="0.25">
      <c r="A364" s="30" t="str">
        <f t="shared" si="3"/>
        <v/>
      </c>
      <c r="B364" s="32"/>
      <c r="C364" s="32"/>
      <c r="D364" s="32"/>
      <c r="E364" s="32"/>
      <c r="F364" s="32"/>
      <c r="G364" s="32" t="s">
        <v>1593</v>
      </c>
      <c r="H364" s="33"/>
      <c r="I364" s="32">
        <v>2508721996</v>
      </c>
      <c r="J364" s="32" t="s">
        <v>1594</v>
      </c>
      <c r="K364" s="32" t="s">
        <v>1595</v>
      </c>
      <c r="L364" s="32" t="s">
        <v>1596</v>
      </c>
    </row>
    <row r="365" spans="1:12" ht="15" customHeight="1" x14ac:dyDescent="0.25">
      <c r="A365" s="30" t="str">
        <f t="shared" si="3"/>
        <v/>
      </c>
      <c r="B365" s="32"/>
      <c r="C365" s="32"/>
      <c r="D365" s="32"/>
      <c r="E365" s="32"/>
      <c r="F365" s="32"/>
      <c r="G365" s="32" t="s">
        <v>420</v>
      </c>
      <c r="H365" s="33"/>
      <c r="I365" s="32">
        <v>2508724753</v>
      </c>
      <c r="J365" s="32" t="s">
        <v>1597</v>
      </c>
      <c r="K365" s="32" t="s">
        <v>1598</v>
      </c>
      <c r="L365" s="32" t="s">
        <v>1599</v>
      </c>
    </row>
    <row r="366" spans="1:12" ht="15" customHeight="1" x14ac:dyDescent="0.25">
      <c r="B366" s="32"/>
      <c r="C366" s="32"/>
      <c r="D366" s="32"/>
      <c r="E366" s="32"/>
      <c r="F366" s="32"/>
      <c r="G366" s="32"/>
      <c r="H366" s="33"/>
      <c r="I366" s="32"/>
      <c r="J366" s="32"/>
      <c r="K366" s="32"/>
      <c r="L366" s="32"/>
    </row>
    <row r="367" spans="1:12" ht="15" customHeight="1" x14ac:dyDescent="0.25">
      <c r="A367" s="30" t="str">
        <f t="shared" si="3"/>
        <v>R367</v>
      </c>
      <c r="B367" s="32" t="s">
        <v>202</v>
      </c>
      <c r="C367" s="32" t="s">
        <v>203</v>
      </c>
      <c r="D367" s="32" t="s">
        <v>1600</v>
      </c>
      <c r="E367" s="32"/>
      <c r="F367" s="32"/>
      <c r="G367" s="32" t="s">
        <v>1601</v>
      </c>
      <c r="H367" s="33" t="s">
        <v>352</v>
      </c>
      <c r="I367" s="32">
        <v>2508724902</v>
      </c>
      <c r="J367" s="32" t="s">
        <v>1602</v>
      </c>
      <c r="K367" s="32" t="s">
        <v>1603</v>
      </c>
      <c r="L367" s="32" t="s">
        <v>1604</v>
      </c>
    </row>
    <row r="368" spans="1:12" ht="15" customHeight="1" x14ac:dyDescent="0.25">
      <c r="B368" s="32"/>
      <c r="C368" s="32"/>
      <c r="D368" s="32"/>
      <c r="E368" s="32"/>
      <c r="F368" s="32"/>
      <c r="G368" s="32"/>
      <c r="H368" s="33"/>
      <c r="I368" s="32"/>
      <c r="J368" s="32"/>
      <c r="K368" s="32"/>
      <c r="L368" s="32"/>
    </row>
    <row r="369" spans="1:12" ht="15" customHeight="1" x14ac:dyDescent="0.25">
      <c r="A369" s="30" t="str">
        <f t="shared" si="3"/>
        <v>R369</v>
      </c>
      <c r="B369" s="32" t="s">
        <v>199</v>
      </c>
      <c r="C369" s="32" t="s">
        <v>200</v>
      </c>
      <c r="D369" s="32" t="s">
        <v>419</v>
      </c>
      <c r="E369" s="32"/>
      <c r="F369" s="32"/>
      <c r="G369" s="32" t="s">
        <v>420</v>
      </c>
      <c r="H369" s="33" t="s">
        <v>352</v>
      </c>
      <c r="I369" s="32">
        <v>2508721995</v>
      </c>
      <c r="J369" s="32" t="s">
        <v>1590</v>
      </c>
      <c r="K369" s="32" t="s">
        <v>1591</v>
      </c>
      <c r="L369" s="32" t="s">
        <v>1592</v>
      </c>
    </row>
    <row r="370" spans="1:12" ht="15" customHeight="1" x14ac:dyDescent="0.25">
      <c r="A370" s="30" t="str">
        <f t="shared" si="3"/>
        <v/>
      </c>
      <c r="B370" s="32"/>
      <c r="C370" s="32"/>
      <c r="D370" s="32"/>
      <c r="E370" s="32"/>
      <c r="F370" s="32"/>
      <c r="G370" s="32" t="s">
        <v>1593</v>
      </c>
      <c r="H370" s="33"/>
      <c r="I370" s="32">
        <v>2508721996</v>
      </c>
      <c r="J370" s="32" t="s">
        <v>1594</v>
      </c>
      <c r="K370" s="32" t="s">
        <v>1595</v>
      </c>
      <c r="L370" s="32" t="s">
        <v>1596</v>
      </c>
    </row>
    <row r="371" spans="1:12" ht="15" customHeight="1" x14ac:dyDescent="0.25">
      <c r="A371" s="30" t="str">
        <f t="shared" si="3"/>
        <v/>
      </c>
      <c r="B371" s="32"/>
      <c r="C371" s="32"/>
      <c r="D371" s="32"/>
      <c r="E371" s="32"/>
      <c r="F371" s="32"/>
      <c r="G371" s="32" t="s">
        <v>420</v>
      </c>
      <c r="H371" s="33"/>
      <c r="I371" s="32">
        <v>2508724753</v>
      </c>
      <c r="J371" s="32" t="s">
        <v>1597</v>
      </c>
      <c r="K371" s="32" t="s">
        <v>1598</v>
      </c>
      <c r="L371" s="32" t="s">
        <v>1599</v>
      </c>
    </row>
    <row r="372" spans="1:12" ht="15" customHeight="1" x14ac:dyDescent="0.25">
      <c r="B372" s="32"/>
      <c r="C372" s="32"/>
      <c r="D372" s="32"/>
      <c r="E372" s="32"/>
      <c r="F372" s="32"/>
      <c r="G372" s="32"/>
      <c r="H372" s="33"/>
      <c r="I372" s="32"/>
      <c r="J372" s="32"/>
      <c r="K372" s="32"/>
      <c r="L372" s="32"/>
    </row>
    <row r="373" spans="1:12" ht="15" customHeight="1" x14ac:dyDescent="0.25">
      <c r="A373" s="30" t="str">
        <f t="shared" si="3"/>
        <v>R373</v>
      </c>
      <c r="B373" s="32" t="s">
        <v>197</v>
      </c>
      <c r="C373" s="32" t="s">
        <v>198</v>
      </c>
      <c r="D373" s="32" t="s">
        <v>414</v>
      </c>
      <c r="E373" s="32"/>
      <c r="F373" s="32"/>
      <c r="G373" s="32" t="s">
        <v>413</v>
      </c>
      <c r="H373" s="33" t="s">
        <v>352</v>
      </c>
      <c r="I373" s="32">
        <v>2508723948</v>
      </c>
      <c r="J373" s="32" t="s">
        <v>1504</v>
      </c>
      <c r="K373" s="32" t="s">
        <v>1505</v>
      </c>
      <c r="L373" s="32" t="s">
        <v>1571</v>
      </c>
    </row>
    <row r="374" spans="1:12" ht="15" customHeight="1" x14ac:dyDescent="0.25">
      <c r="A374" s="30" t="str">
        <f t="shared" ref="A374:A472" si="4">IF(EXACT(H374,"N"),CONCATENATE("R",ROW()),IF(EXACT(H374,"Y"),CONCATENATE("R",ROW()),""))</f>
        <v/>
      </c>
      <c r="B374" s="32"/>
      <c r="C374" s="32"/>
      <c r="D374" s="32"/>
      <c r="E374" s="32"/>
      <c r="F374" s="32"/>
      <c r="G374" s="32"/>
      <c r="H374" s="33"/>
      <c r="I374" s="32"/>
      <c r="J374" s="32"/>
      <c r="K374" s="32"/>
      <c r="L374" s="32"/>
    </row>
    <row r="375" spans="1:12" ht="15" customHeight="1" x14ac:dyDescent="0.25">
      <c r="A375" s="30" t="str">
        <f>IF(EXACT(H375,"N"),CONCATENATE("R",ROW()),IF(EXACT(H375,"Y"),CONCATENATE("R",ROW()),""))</f>
        <v>R375</v>
      </c>
      <c r="B375" s="30" t="s">
        <v>1857</v>
      </c>
      <c r="C375" s="30" t="s">
        <v>1858</v>
      </c>
      <c r="H375" s="30" t="s">
        <v>382</v>
      </c>
    </row>
    <row r="377" spans="1:12" ht="15" customHeight="1" x14ac:dyDescent="0.25">
      <c r="A377" s="30" t="str">
        <f>IF(EXACT(H377,"N"),CONCATENATE("R",ROW()),IF(EXACT(H377,"Y"),CONCATENATE("R",ROW()),""))</f>
        <v>R377</v>
      </c>
      <c r="B377" s="30" t="s">
        <v>1859</v>
      </c>
      <c r="C377" s="30" t="s">
        <v>1860</v>
      </c>
      <c r="H377" s="30" t="s">
        <v>352</v>
      </c>
    </row>
    <row r="379" spans="1:12" ht="15" customHeight="1" x14ac:dyDescent="0.25">
      <c r="A379" s="30" t="str">
        <f>IF(EXACT(H379,"N"),CONCATENATE("R",ROW()),IF(EXACT(H379,"Y"),CONCATENATE("R",ROW()),""))</f>
        <v>R379</v>
      </c>
      <c r="B379" s="30" t="s">
        <v>205</v>
      </c>
      <c r="C379" s="30" t="str">
        <f>BIOMASS_Myell!W13</f>
        <v>0.16 ATP + 0.22 UTP + 0.35 CTP + 0.27 GTP = 1 rRNA + 1 PPi</v>
      </c>
      <c r="H379" s="30" t="s">
        <v>352</v>
      </c>
    </row>
    <row r="381" spans="1:12" ht="15" customHeight="1" x14ac:dyDescent="0.25">
      <c r="A381" s="30" t="str">
        <f>IF(EXACT(H381,"N"),CONCATENATE("R",ROW()),IF(EXACT(H381,"Y"),CONCATENATE("R",ROW()),""))</f>
        <v>R381</v>
      </c>
      <c r="B381" s="30" t="s">
        <v>59</v>
      </c>
      <c r="C381" s="30" t="str">
        <f>BIOMASS_Myell!W6</f>
        <v>0.26 dATP + 0.26 dTTP + 0.24 dCTP + 0.24 dGTP = 1 DNA + 1 PPi</v>
      </c>
      <c r="H381" s="30" t="s">
        <v>352</v>
      </c>
    </row>
    <row r="383" spans="1:12" s="39" customFormat="1" ht="15" customHeight="1" x14ac:dyDescent="0.25">
      <c r="B383" s="40"/>
      <c r="C383" s="40" t="s">
        <v>1975</v>
      </c>
      <c r="D383" s="40"/>
      <c r="E383" s="40"/>
      <c r="F383" s="40"/>
      <c r="G383" s="40"/>
      <c r="H383" s="41"/>
      <c r="I383" s="40"/>
      <c r="J383" s="40"/>
      <c r="K383" s="40"/>
      <c r="L383" s="40"/>
    </row>
    <row r="384" spans="1:12" ht="15" customHeight="1" x14ac:dyDescent="0.25">
      <c r="A384" s="30" t="str">
        <f t="shared" si="4"/>
        <v>R384</v>
      </c>
      <c r="B384" s="32" t="s">
        <v>118</v>
      </c>
      <c r="C384" s="32" t="s">
        <v>1796</v>
      </c>
      <c r="D384" s="32" t="s">
        <v>1605</v>
      </c>
      <c r="E384" s="32"/>
      <c r="F384" s="32"/>
      <c r="G384" s="32" t="s">
        <v>387</v>
      </c>
      <c r="H384" s="33" t="s">
        <v>382</v>
      </c>
      <c r="I384" s="32">
        <v>2508722819</v>
      </c>
      <c r="J384" s="32" t="s">
        <v>1606</v>
      </c>
      <c r="K384" s="32" t="s">
        <v>1607</v>
      </c>
      <c r="L384" s="32" t="s">
        <v>1608</v>
      </c>
    </row>
    <row r="385" spans="1:12" ht="15" customHeight="1" x14ac:dyDescent="0.25">
      <c r="A385" s="30" t="str">
        <f t="shared" si="4"/>
        <v/>
      </c>
      <c r="B385" s="32"/>
      <c r="C385" s="32"/>
      <c r="D385" s="32"/>
      <c r="E385" s="32"/>
      <c r="F385" s="32"/>
      <c r="G385" s="32" t="s">
        <v>1609</v>
      </c>
      <c r="H385" s="33"/>
      <c r="I385" s="32">
        <v>2508723294</v>
      </c>
      <c r="J385" s="32" t="s">
        <v>1610</v>
      </c>
      <c r="K385" s="32" t="s">
        <v>1611</v>
      </c>
      <c r="L385" s="32" t="s">
        <v>1612</v>
      </c>
    </row>
    <row r="386" spans="1:12" ht="15" customHeight="1" x14ac:dyDescent="0.25">
      <c r="A386" s="30" t="str">
        <f t="shared" si="4"/>
        <v/>
      </c>
      <c r="B386" s="32"/>
      <c r="C386" s="32"/>
      <c r="D386" s="32"/>
      <c r="E386" s="32"/>
      <c r="F386" s="32"/>
      <c r="G386" s="32" t="s">
        <v>1609</v>
      </c>
      <c r="H386" s="33"/>
      <c r="I386" s="32">
        <v>2508723447</v>
      </c>
      <c r="J386" s="32" t="s">
        <v>1613</v>
      </c>
      <c r="K386" s="32" t="s">
        <v>1614</v>
      </c>
      <c r="L386" s="32" t="s">
        <v>1615</v>
      </c>
    </row>
    <row r="387" spans="1:12" ht="15" customHeight="1" x14ac:dyDescent="0.25">
      <c r="A387" s="30" t="str">
        <f t="shared" si="4"/>
        <v/>
      </c>
      <c r="B387" s="32"/>
      <c r="C387" s="32"/>
      <c r="D387" s="32"/>
      <c r="E387" s="32"/>
      <c r="F387" s="32"/>
      <c r="G387" s="32" t="s">
        <v>1609</v>
      </c>
      <c r="H387" s="33"/>
      <c r="I387" s="32">
        <v>2508723578</v>
      </c>
      <c r="J387" s="32" t="s">
        <v>1616</v>
      </c>
      <c r="K387" s="32" t="s">
        <v>1617</v>
      </c>
      <c r="L387" s="32" t="s">
        <v>1618</v>
      </c>
    </row>
    <row r="388" spans="1:12" ht="15" customHeight="1" x14ac:dyDescent="0.25">
      <c r="A388" s="30" t="str">
        <f t="shared" si="4"/>
        <v/>
      </c>
      <c r="B388" s="32"/>
      <c r="C388" s="32"/>
      <c r="D388" s="32"/>
      <c r="E388" s="32"/>
      <c r="F388" s="32"/>
      <c r="G388" s="32" t="s">
        <v>1609</v>
      </c>
      <c r="H388" s="33"/>
      <c r="I388" s="32">
        <v>2508723579</v>
      </c>
      <c r="J388" s="32" t="s">
        <v>1619</v>
      </c>
      <c r="K388" s="32" t="s">
        <v>1620</v>
      </c>
      <c r="L388" s="32" t="s">
        <v>1621</v>
      </c>
    </row>
    <row r="389" spans="1:12" ht="15" customHeight="1" x14ac:dyDescent="0.25">
      <c r="A389" s="30" t="str">
        <f t="shared" si="4"/>
        <v/>
      </c>
      <c r="B389" s="32"/>
      <c r="C389" s="32"/>
      <c r="D389" s="32"/>
      <c r="E389" s="32"/>
      <c r="F389" s="32"/>
      <c r="G389" s="32"/>
      <c r="H389" s="33"/>
      <c r="I389" s="32"/>
      <c r="J389" s="32"/>
      <c r="K389" s="32"/>
      <c r="L389" s="32"/>
    </row>
    <row r="390" spans="1:12" ht="15" customHeight="1" x14ac:dyDescent="0.25">
      <c r="A390" s="30" t="str">
        <f t="shared" si="4"/>
        <v>R390</v>
      </c>
      <c r="B390" s="32" t="s">
        <v>120</v>
      </c>
      <c r="C390" s="32" t="s">
        <v>1797</v>
      </c>
      <c r="D390" s="32" t="s">
        <v>388</v>
      </c>
      <c r="E390" s="32"/>
      <c r="F390" s="32"/>
      <c r="G390" s="32" t="s">
        <v>389</v>
      </c>
      <c r="H390" s="33" t="s">
        <v>382</v>
      </c>
      <c r="I390" s="32">
        <v>2508724409</v>
      </c>
      <c r="J390" s="32" t="s">
        <v>1622</v>
      </c>
      <c r="K390" s="32" t="s">
        <v>1623</v>
      </c>
      <c r="L390" s="32" t="s">
        <v>1624</v>
      </c>
    </row>
    <row r="391" spans="1:12" ht="15" customHeight="1" x14ac:dyDescent="0.25">
      <c r="B391" s="32"/>
      <c r="C391" s="32"/>
      <c r="D391" s="32"/>
      <c r="E391" s="32"/>
      <c r="F391" s="32"/>
      <c r="G391" s="32"/>
      <c r="H391" s="33"/>
      <c r="I391" s="32"/>
      <c r="J391" s="32"/>
      <c r="K391" s="32"/>
      <c r="L391" s="32"/>
    </row>
    <row r="392" spans="1:12" ht="15" customHeight="1" x14ac:dyDescent="0.25">
      <c r="A392" s="30" t="str">
        <f t="shared" si="4"/>
        <v>R392</v>
      </c>
      <c r="B392" s="32" t="s">
        <v>121</v>
      </c>
      <c r="C392" s="32" t="s">
        <v>122</v>
      </c>
      <c r="D392" s="32" t="s">
        <v>390</v>
      </c>
      <c r="E392" s="32"/>
      <c r="F392" s="32"/>
      <c r="G392" s="32" t="s">
        <v>391</v>
      </c>
      <c r="H392" s="33" t="s">
        <v>382</v>
      </c>
      <c r="I392" s="32">
        <v>2508724412</v>
      </c>
      <c r="J392" s="32" t="s">
        <v>1625</v>
      </c>
      <c r="K392" s="32" t="s">
        <v>1626</v>
      </c>
      <c r="L392" s="32" t="s">
        <v>1627</v>
      </c>
    </row>
    <row r="393" spans="1:12" ht="15" customHeight="1" x14ac:dyDescent="0.25">
      <c r="B393" s="32"/>
      <c r="C393" s="32"/>
      <c r="D393" s="32"/>
      <c r="E393" s="32"/>
      <c r="F393" s="32"/>
      <c r="G393" s="32"/>
      <c r="H393" s="33"/>
      <c r="I393" s="32"/>
      <c r="J393" s="32"/>
      <c r="K393" s="32"/>
      <c r="L393" s="32"/>
    </row>
    <row r="394" spans="1:12" ht="15" customHeight="1" x14ac:dyDescent="0.25">
      <c r="A394" s="30" t="str">
        <f t="shared" si="4"/>
        <v>R394</v>
      </c>
      <c r="B394" s="32" t="s">
        <v>123</v>
      </c>
      <c r="C394" s="32" t="s">
        <v>124</v>
      </c>
      <c r="D394" s="32" t="s">
        <v>392</v>
      </c>
      <c r="E394" s="32"/>
      <c r="F394" s="32"/>
      <c r="G394" s="32" t="s">
        <v>393</v>
      </c>
      <c r="H394" s="33" t="s">
        <v>352</v>
      </c>
      <c r="I394" s="32">
        <v>2508724365</v>
      </c>
      <c r="J394" s="32" t="s">
        <v>1628</v>
      </c>
      <c r="K394" s="32" t="s">
        <v>1629</v>
      </c>
      <c r="L394" s="32" t="s">
        <v>1630</v>
      </c>
    </row>
    <row r="395" spans="1:12" ht="15" customHeight="1" x14ac:dyDescent="0.25">
      <c r="B395" s="32"/>
      <c r="C395" s="32"/>
      <c r="D395" s="32"/>
      <c r="E395" s="32"/>
      <c r="F395" s="32"/>
      <c r="G395" s="32"/>
      <c r="H395" s="33"/>
      <c r="I395" s="32"/>
      <c r="J395" s="32"/>
      <c r="K395" s="32"/>
      <c r="L395" s="32"/>
    </row>
    <row r="396" spans="1:12" ht="15" customHeight="1" x14ac:dyDescent="0.25">
      <c r="A396" s="30" t="str">
        <f t="shared" si="4"/>
        <v>R396</v>
      </c>
      <c r="B396" s="32" t="s">
        <v>116</v>
      </c>
      <c r="C396" s="32" t="s">
        <v>117</v>
      </c>
      <c r="D396" s="32" t="s">
        <v>262</v>
      </c>
      <c r="E396" s="32"/>
      <c r="F396" s="32"/>
      <c r="G396" s="32" t="s">
        <v>260</v>
      </c>
      <c r="H396" s="33" t="s">
        <v>352</v>
      </c>
      <c r="I396" s="32"/>
      <c r="J396" s="32"/>
      <c r="K396" s="32"/>
      <c r="L396" s="32"/>
    </row>
    <row r="397" spans="1:12" ht="15" customHeight="1" x14ac:dyDescent="0.25">
      <c r="B397" s="32"/>
      <c r="C397" s="32"/>
      <c r="D397" s="32"/>
      <c r="E397" s="32"/>
      <c r="F397" s="32"/>
      <c r="G397" s="32"/>
      <c r="H397" s="33"/>
      <c r="I397" s="32"/>
      <c r="J397" s="32"/>
      <c r="K397" s="32"/>
      <c r="L397" s="32"/>
    </row>
    <row r="398" spans="1:12" ht="15" customHeight="1" x14ac:dyDescent="0.25">
      <c r="A398" s="30" t="str">
        <f t="shared" si="4"/>
        <v>R398</v>
      </c>
      <c r="B398" s="32" t="s">
        <v>114</v>
      </c>
      <c r="C398" s="32" t="s">
        <v>115</v>
      </c>
      <c r="D398" s="32" t="s">
        <v>394</v>
      </c>
      <c r="E398" s="32"/>
      <c r="F398" s="32"/>
      <c r="G398" s="32" t="s">
        <v>395</v>
      </c>
      <c r="H398" s="33" t="s">
        <v>352</v>
      </c>
      <c r="I398" s="32">
        <v>2508724648</v>
      </c>
      <c r="J398" s="32" t="s">
        <v>1631</v>
      </c>
      <c r="K398" s="32" t="s">
        <v>1632</v>
      </c>
      <c r="L398" s="32" t="s">
        <v>1633</v>
      </c>
    </row>
    <row r="399" spans="1:12" ht="15" customHeight="1" x14ac:dyDescent="0.25">
      <c r="B399" s="32"/>
      <c r="C399" s="32"/>
      <c r="D399" s="32"/>
      <c r="E399" s="32"/>
      <c r="F399" s="32"/>
      <c r="G399" s="32"/>
      <c r="H399" s="33"/>
      <c r="I399" s="32"/>
      <c r="J399" s="32"/>
      <c r="K399" s="32"/>
      <c r="L399" s="32"/>
    </row>
    <row r="400" spans="1:12" ht="15" customHeight="1" x14ac:dyDescent="0.25">
      <c r="A400" s="30" t="str">
        <f t="shared" si="4"/>
        <v>R400</v>
      </c>
      <c r="B400" s="32" t="s">
        <v>1634</v>
      </c>
      <c r="C400" s="32" t="s">
        <v>119</v>
      </c>
      <c r="D400" s="32" t="s">
        <v>396</v>
      </c>
      <c r="E400" s="32"/>
      <c r="F400" s="32"/>
      <c r="G400" s="32" t="s">
        <v>260</v>
      </c>
      <c r="H400" s="33" t="s">
        <v>382</v>
      </c>
      <c r="I400" s="32"/>
      <c r="J400" s="32"/>
      <c r="K400" s="32"/>
      <c r="L400" s="32"/>
    </row>
    <row r="401" spans="1:12" ht="15" customHeight="1" x14ac:dyDescent="0.25">
      <c r="B401" s="32"/>
      <c r="C401" s="32"/>
      <c r="D401" s="32"/>
      <c r="E401" s="32"/>
      <c r="F401" s="32"/>
      <c r="G401" s="32"/>
      <c r="H401" s="33"/>
      <c r="I401" s="32"/>
      <c r="J401" s="32"/>
      <c r="K401" s="32"/>
      <c r="L401" s="32"/>
    </row>
    <row r="402" spans="1:12" ht="15" customHeight="1" x14ac:dyDescent="0.25">
      <c r="A402" s="30" t="str">
        <f t="shared" si="4"/>
        <v>R402</v>
      </c>
      <c r="B402" s="32" t="s">
        <v>106</v>
      </c>
      <c r="C402" s="32" t="s">
        <v>107</v>
      </c>
      <c r="D402" s="32" t="s">
        <v>397</v>
      </c>
      <c r="E402" s="32"/>
      <c r="F402" s="32"/>
      <c r="G402" s="32" t="s">
        <v>400</v>
      </c>
      <c r="H402" s="33" t="s">
        <v>352</v>
      </c>
      <c r="I402" s="32">
        <v>2508724650</v>
      </c>
      <c r="J402" s="32" t="s">
        <v>1635</v>
      </c>
      <c r="K402" s="32" t="s">
        <v>1636</v>
      </c>
      <c r="L402" s="32" t="s">
        <v>1637</v>
      </c>
    </row>
    <row r="403" spans="1:12" ht="15" customHeight="1" x14ac:dyDescent="0.25">
      <c r="A403" s="30" t="str">
        <f t="shared" si="4"/>
        <v/>
      </c>
      <c r="B403" s="32"/>
      <c r="C403" s="32"/>
      <c r="D403" s="32"/>
      <c r="E403" s="32"/>
      <c r="F403" s="32"/>
      <c r="G403" s="32" t="s">
        <v>400</v>
      </c>
      <c r="H403" s="33"/>
      <c r="I403" s="32">
        <v>2508722853</v>
      </c>
      <c r="J403" s="32" t="s">
        <v>1638</v>
      </c>
      <c r="K403" s="32" t="s">
        <v>1639</v>
      </c>
      <c r="L403" s="32" t="s">
        <v>1640</v>
      </c>
    </row>
    <row r="404" spans="1:12" ht="15" customHeight="1" x14ac:dyDescent="0.25">
      <c r="B404" s="32"/>
      <c r="C404" s="32"/>
      <c r="D404" s="32"/>
      <c r="E404" s="32"/>
      <c r="F404" s="32"/>
      <c r="G404" s="32"/>
      <c r="H404" s="33"/>
      <c r="I404" s="32"/>
      <c r="J404" s="32"/>
      <c r="K404" s="32"/>
      <c r="L404" s="32"/>
    </row>
    <row r="405" spans="1:12" ht="15" customHeight="1" x14ac:dyDescent="0.25">
      <c r="A405" s="30" t="str">
        <f t="shared" si="4"/>
        <v>R405</v>
      </c>
      <c r="B405" s="32" t="s">
        <v>108</v>
      </c>
      <c r="C405" s="32" t="s">
        <v>109</v>
      </c>
      <c r="D405" s="32" t="s">
        <v>398</v>
      </c>
      <c r="E405" s="32"/>
      <c r="F405" s="32"/>
      <c r="G405" s="32" t="s">
        <v>400</v>
      </c>
      <c r="H405" s="33" t="s">
        <v>352</v>
      </c>
      <c r="I405" s="32">
        <v>2508724650</v>
      </c>
      <c r="J405" s="32" t="s">
        <v>1635</v>
      </c>
      <c r="K405" s="32" t="s">
        <v>1636</v>
      </c>
      <c r="L405" s="32" t="s">
        <v>1637</v>
      </c>
    </row>
    <row r="406" spans="1:12" ht="15" customHeight="1" x14ac:dyDescent="0.25">
      <c r="B406" s="32"/>
      <c r="C406" s="32"/>
      <c r="D406" s="32"/>
      <c r="E406" s="32"/>
      <c r="F406" s="32"/>
      <c r="G406" s="32"/>
      <c r="H406" s="33"/>
      <c r="I406" s="32"/>
      <c r="J406" s="32"/>
      <c r="K406" s="32"/>
      <c r="L406" s="32"/>
    </row>
    <row r="407" spans="1:12" ht="15" customHeight="1" x14ac:dyDescent="0.25">
      <c r="A407" s="30" t="str">
        <f t="shared" si="4"/>
        <v>R407</v>
      </c>
      <c r="B407" s="32" t="s">
        <v>110</v>
      </c>
      <c r="C407" s="32" t="s">
        <v>111</v>
      </c>
      <c r="D407" s="32" t="s">
        <v>399</v>
      </c>
      <c r="E407" s="32"/>
      <c r="F407" s="32"/>
      <c r="G407" s="32" t="s">
        <v>400</v>
      </c>
      <c r="H407" s="33" t="s">
        <v>352</v>
      </c>
      <c r="I407" s="32">
        <v>2508724650</v>
      </c>
      <c r="J407" s="32" t="s">
        <v>1635</v>
      </c>
      <c r="K407" s="32" t="s">
        <v>1636</v>
      </c>
      <c r="L407" s="32" t="s">
        <v>1637</v>
      </c>
    </row>
    <row r="408" spans="1:12" ht="15" customHeight="1" x14ac:dyDescent="0.25">
      <c r="A408" s="30" t="str">
        <f t="shared" si="4"/>
        <v/>
      </c>
      <c r="B408" s="32"/>
      <c r="C408" s="32"/>
      <c r="D408" s="32"/>
      <c r="E408" s="32"/>
      <c r="F408" s="32"/>
      <c r="G408" s="32" t="s">
        <v>400</v>
      </c>
      <c r="H408" s="33"/>
      <c r="I408" s="32">
        <v>2508722853</v>
      </c>
      <c r="J408" s="32" t="s">
        <v>1638</v>
      </c>
      <c r="K408" s="32" t="s">
        <v>1639</v>
      </c>
      <c r="L408" s="32" t="s">
        <v>1640</v>
      </c>
    </row>
    <row r="409" spans="1:12" ht="15" customHeight="1" x14ac:dyDescent="0.25">
      <c r="B409" s="32"/>
      <c r="C409" s="32"/>
      <c r="D409" s="32"/>
      <c r="E409" s="32"/>
      <c r="F409" s="32"/>
      <c r="G409" s="32"/>
      <c r="H409" s="33"/>
      <c r="I409" s="32"/>
      <c r="J409" s="32"/>
      <c r="K409" s="32"/>
      <c r="L409" s="32"/>
    </row>
    <row r="410" spans="1:12" ht="15" customHeight="1" x14ac:dyDescent="0.25">
      <c r="A410" s="30" t="str">
        <f t="shared" si="4"/>
        <v>R410</v>
      </c>
      <c r="B410" s="32" t="s">
        <v>1641</v>
      </c>
      <c r="C410" s="32" t="s">
        <v>1642</v>
      </c>
      <c r="D410" s="32" t="s">
        <v>1643</v>
      </c>
      <c r="E410" s="32"/>
      <c r="F410" s="32"/>
      <c r="G410" s="32" t="s">
        <v>1644</v>
      </c>
      <c r="H410" s="33" t="s">
        <v>352</v>
      </c>
      <c r="I410" s="32">
        <v>2508724860</v>
      </c>
      <c r="J410" s="32" t="s">
        <v>1645</v>
      </c>
      <c r="K410" s="32" t="s">
        <v>1646</v>
      </c>
      <c r="L410" s="32" t="s">
        <v>1647</v>
      </c>
    </row>
    <row r="411" spans="1:12" ht="15" customHeight="1" x14ac:dyDescent="0.25">
      <c r="B411" s="32"/>
      <c r="C411" s="32"/>
      <c r="D411" s="32"/>
      <c r="E411" s="32"/>
      <c r="F411" s="32"/>
      <c r="G411" s="32"/>
      <c r="H411" s="33"/>
      <c r="I411" s="32"/>
      <c r="J411" s="32"/>
      <c r="K411" s="32"/>
      <c r="L411" s="32"/>
    </row>
    <row r="412" spans="1:12" ht="15" customHeight="1" x14ac:dyDescent="0.25">
      <c r="A412" s="30" t="str">
        <f>IF(EXACT(H412,"N"),CONCATENATE("R",ROW()),IF(EXACT(H412,"Y"),CONCATENATE("R",ROW()),""))</f>
        <v>R412</v>
      </c>
      <c r="C412" s="30" t="s">
        <v>1750</v>
      </c>
      <c r="H412" s="30" t="s">
        <v>382</v>
      </c>
      <c r="I412" s="34"/>
      <c r="J412" s="34"/>
      <c r="K412" s="36"/>
      <c r="L412" s="36"/>
    </row>
    <row r="413" spans="1:12" ht="15" customHeight="1" x14ac:dyDescent="0.25">
      <c r="A413" s="30" t="str">
        <f>IF(EXACT(H413,"N"),CONCATENATE("R",ROW()),IF(EXACT(H413,"Y"),CONCATENATE("R",ROW()),""))</f>
        <v/>
      </c>
    </row>
    <row r="414" spans="1:12" ht="15" customHeight="1" x14ac:dyDescent="0.25">
      <c r="A414" s="30" t="str">
        <f t="shared" si="4"/>
        <v>R414</v>
      </c>
      <c r="B414" s="32" t="s">
        <v>1648</v>
      </c>
      <c r="C414" s="32" t="s">
        <v>1986</v>
      </c>
      <c r="D414" s="32"/>
      <c r="E414" s="32"/>
      <c r="F414" s="32"/>
      <c r="G414" s="32" t="s">
        <v>1978</v>
      </c>
      <c r="H414" s="33" t="s">
        <v>352</v>
      </c>
      <c r="I414" s="32"/>
      <c r="J414" s="32"/>
      <c r="K414" s="32"/>
      <c r="L414" s="32"/>
    </row>
    <row r="415" spans="1:12" ht="15" customHeight="1" x14ac:dyDescent="0.25">
      <c r="A415" s="30" t="str">
        <f t="shared" si="4"/>
        <v/>
      </c>
      <c r="B415" s="32"/>
      <c r="C415" s="32"/>
      <c r="D415" s="32"/>
      <c r="E415" s="32"/>
      <c r="F415" s="32"/>
      <c r="G415" s="32"/>
      <c r="H415" s="33"/>
      <c r="I415" s="32"/>
      <c r="J415" s="32"/>
      <c r="K415" s="32"/>
      <c r="L415" s="32"/>
    </row>
    <row r="416" spans="1:12" s="39" customFormat="1" ht="15" customHeight="1" x14ac:dyDescent="0.25">
      <c r="B416" s="40"/>
      <c r="C416" s="40" t="s">
        <v>1976</v>
      </c>
      <c r="D416" s="40"/>
      <c r="E416" s="40"/>
      <c r="F416" s="40"/>
      <c r="G416" s="40"/>
      <c r="H416" s="41"/>
      <c r="I416" s="40"/>
      <c r="J416" s="40"/>
      <c r="K416" s="40"/>
      <c r="L416" s="40"/>
    </row>
    <row r="417" spans="1:12" ht="15" customHeight="1" x14ac:dyDescent="0.25">
      <c r="A417" s="30" t="str">
        <f t="shared" si="4"/>
        <v>R417</v>
      </c>
      <c r="B417" s="32" t="s">
        <v>1649</v>
      </c>
      <c r="C417" s="32" t="s">
        <v>1650</v>
      </c>
      <c r="D417" s="32"/>
      <c r="E417" s="32"/>
      <c r="F417" s="32"/>
      <c r="G417" s="32" t="s">
        <v>1651</v>
      </c>
      <c r="H417" s="33" t="s">
        <v>352</v>
      </c>
      <c r="I417" s="32">
        <v>2508723145</v>
      </c>
      <c r="J417" s="32" t="s">
        <v>1652</v>
      </c>
      <c r="K417" s="32" t="s">
        <v>1653</v>
      </c>
      <c r="L417" s="32" t="s">
        <v>1654</v>
      </c>
    </row>
    <row r="418" spans="1:12" ht="15" customHeight="1" x14ac:dyDescent="0.25">
      <c r="A418" s="30" t="str">
        <f t="shared" si="4"/>
        <v/>
      </c>
      <c r="B418" s="32"/>
      <c r="C418" s="32"/>
      <c r="D418" s="32"/>
      <c r="E418" s="32"/>
      <c r="F418" s="32"/>
      <c r="G418" s="32" t="s">
        <v>341</v>
      </c>
      <c r="H418" s="33"/>
      <c r="I418" s="32">
        <v>2508723146</v>
      </c>
      <c r="J418" s="32" t="s">
        <v>1655</v>
      </c>
      <c r="K418" s="32" t="s">
        <v>1656</v>
      </c>
      <c r="L418" s="32" t="s">
        <v>1657</v>
      </c>
    </row>
    <row r="419" spans="1:12" ht="15" customHeight="1" x14ac:dyDescent="0.25">
      <c r="A419" s="30" t="str">
        <f t="shared" si="4"/>
        <v/>
      </c>
      <c r="B419" s="32"/>
      <c r="C419" s="32"/>
      <c r="D419" s="32"/>
      <c r="E419" s="32"/>
      <c r="F419" s="32"/>
      <c r="G419" s="32" t="s">
        <v>341</v>
      </c>
      <c r="H419" s="33"/>
      <c r="I419" s="32">
        <v>2508723158</v>
      </c>
      <c r="J419" s="32" t="s">
        <v>1658</v>
      </c>
      <c r="K419" s="32" t="s">
        <v>1659</v>
      </c>
      <c r="L419" s="32" t="s">
        <v>1660</v>
      </c>
    </row>
    <row r="420" spans="1:12" ht="15" customHeight="1" x14ac:dyDescent="0.25">
      <c r="B420" s="32"/>
      <c r="C420" s="32"/>
      <c r="D420" s="32"/>
      <c r="E420" s="32"/>
      <c r="F420" s="32"/>
      <c r="G420" s="32"/>
      <c r="H420" s="33"/>
      <c r="I420" s="32"/>
      <c r="J420" s="32"/>
      <c r="K420" s="32"/>
      <c r="L420" s="32"/>
    </row>
    <row r="421" spans="1:12" ht="15" customHeight="1" x14ac:dyDescent="0.25">
      <c r="A421" s="30" t="str">
        <f t="shared" si="4"/>
        <v>R421</v>
      </c>
      <c r="B421" s="32" t="s">
        <v>1661</v>
      </c>
      <c r="C421" s="32" t="s">
        <v>1853</v>
      </c>
      <c r="D421" s="32"/>
      <c r="E421" s="32"/>
      <c r="F421" s="32"/>
      <c r="G421" s="32" t="s">
        <v>1662</v>
      </c>
      <c r="H421" s="33" t="s">
        <v>352</v>
      </c>
      <c r="I421" s="32">
        <v>2508723126</v>
      </c>
      <c r="J421" s="32" t="s">
        <v>1663</v>
      </c>
      <c r="K421" s="32" t="s">
        <v>1664</v>
      </c>
      <c r="L421" s="32" t="s">
        <v>1665</v>
      </c>
    </row>
    <row r="422" spans="1:12" ht="15" customHeight="1" x14ac:dyDescent="0.25">
      <c r="B422" s="32"/>
      <c r="C422" s="32"/>
      <c r="D422" s="32"/>
      <c r="E422" s="32"/>
      <c r="F422" s="32"/>
      <c r="G422" s="32"/>
      <c r="H422" s="33"/>
      <c r="I422" s="32"/>
      <c r="J422" s="32"/>
      <c r="K422" s="32"/>
      <c r="L422" s="32"/>
    </row>
    <row r="423" spans="1:12" ht="15" customHeight="1" x14ac:dyDescent="0.25">
      <c r="A423" s="30" t="str">
        <f t="shared" si="4"/>
        <v>R423</v>
      </c>
      <c r="B423" s="32" t="s">
        <v>1666</v>
      </c>
      <c r="C423" s="32" t="s">
        <v>1854</v>
      </c>
      <c r="D423" s="32" t="s">
        <v>1667</v>
      </c>
      <c r="E423" s="32"/>
      <c r="F423" s="32"/>
      <c r="G423" s="32" t="s">
        <v>1668</v>
      </c>
      <c r="H423" s="33" t="s">
        <v>352</v>
      </c>
      <c r="I423" s="32">
        <v>2508724260</v>
      </c>
      <c r="J423" s="32" t="s">
        <v>1669</v>
      </c>
      <c r="K423" s="32" t="s">
        <v>1670</v>
      </c>
      <c r="L423" s="32" t="s">
        <v>1671</v>
      </c>
    </row>
    <row r="424" spans="1:12" ht="15" customHeight="1" x14ac:dyDescent="0.25">
      <c r="A424" s="30" t="str">
        <f t="shared" si="4"/>
        <v/>
      </c>
      <c r="B424" s="32"/>
      <c r="C424" s="32"/>
      <c r="D424" s="32" t="s">
        <v>1023</v>
      </c>
      <c r="E424" s="32"/>
      <c r="F424" s="32"/>
      <c r="G424" s="32" t="s">
        <v>1025</v>
      </c>
      <c r="H424" s="33"/>
      <c r="I424" s="32">
        <v>2508724777</v>
      </c>
      <c r="J424" s="32" t="s">
        <v>1672</v>
      </c>
      <c r="K424" s="32" t="s">
        <v>1673</v>
      </c>
      <c r="L424" s="32" t="s">
        <v>1674</v>
      </c>
    </row>
    <row r="425" spans="1:12" ht="15" customHeight="1" x14ac:dyDescent="0.25">
      <c r="A425" s="30" t="str">
        <f t="shared" si="4"/>
        <v/>
      </c>
      <c r="B425" s="32"/>
      <c r="C425" s="32"/>
      <c r="D425" s="32"/>
      <c r="E425" s="32"/>
      <c r="F425" s="32"/>
      <c r="G425" s="32" t="s">
        <v>1029</v>
      </c>
      <c r="H425" s="33"/>
      <c r="I425" s="32">
        <v>2508724893</v>
      </c>
      <c r="J425" s="32" t="s">
        <v>1675</v>
      </c>
      <c r="K425" s="32" t="s">
        <v>1676</v>
      </c>
      <c r="L425" s="32" t="s">
        <v>1677</v>
      </c>
    </row>
    <row r="426" spans="1:12" ht="15" customHeight="1" x14ac:dyDescent="0.25">
      <c r="A426" s="30" t="str">
        <f t="shared" si="4"/>
        <v/>
      </c>
      <c r="B426" s="32"/>
      <c r="C426" s="32"/>
      <c r="D426" s="32"/>
      <c r="E426" s="32"/>
      <c r="F426" s="32"/>
      <c r="G426" s="32" t="s">
        <v>1678</v>
      </c>
      <c r="H426" s="33"/>
      <c r="I426" s="32">
        <v>2508724894</v>
      </c>
      <c r="J426" s="32" t="s">
        <v>1679</v>
      </c>
      <c r="K426" s="32" t="s">
        <v>1680</v>
      </c>
      <c r="L426" s="32" t="s">
        <v>1681</v>
      </c>
    </row>
    <row r="427" spans="1:12" ht="15" customHeight="1" x14ac:dyDescent="0.25">
      <c r="A427" s="30" t="str">
        <f t="shared" si="4"/>
        <v/>
      </c>
      <c r="B427" s="32"/>
      <c r="C427" s="32"/>
      <c r="D427" s="32"/>
      <c r="E427" s="32"/>
      <c r="F427" s="32"/>
      <c r="G427" s="32" t="s">
        <v>1028</v>
      </c>
      <c r="H427" s="33"/>
      <c r="I427" s="32">
        <v>2508724895</v>
      </c>
      <c r="J427" s="32" t="s">
        <v>1682</v>
      </c>
      <c r="K427" s="32" t="s">
        <v>1683</v>
      </c>
      <c r="L427" s="32" t="s">
        <v>1684</v>
      </c>
    </row>
    <row r="428" spans="1:12" ht="15" customHeight="1" x14ac:dyDescent="0.25">
      <c r="A428" s="30" t="str">
        <f t="shared" si="4"/>
        <v/>
      </c>
      <c r="B428" s="32"/>
      <c r="C428" s="32"/>
      <c r="D428" s="32"/>
      <c r="E428" s="32"/>
      <c r="F428" s="32"/>
      <c r="G428" s="32" t="s">
        <v>1685</v>
      </c>
      <c r="H428" s="33"/>
      <c r="I428" s="32">
        <v>2508724896</v>
      </c>
      <c r="J428" s="32" t="s">
        <v>1686</v>
      </c>
      <c r="K428" s="32" t="s">
        <v>1687</v>
      </c>
      <c r="L428" s="32" t="s">
        <v>1688</v>
      </c>
    </row>
    <row r="429" spans="1:12" ht="15" customHeight="1" x14ac:dyDescent="0.25">
      <c r="A429" s="30" t="str">
        <f t="shared" si="4"/>
        <v/>
      </c>
      <c r="B429" s="32"/>
      <c r="C429" s="32"/>
      <c r="D429" s="32"/>
      <c r="E429" s="32"/>
      <c r="F429" s="32"/>
      <c r="G429" s="32" t="s">
        <v>1689</v>
      </c>
      <c r="H429" s="33"/>
      <c r="I429" s="32">
        <v>2508724897</v>
      </c>
      <c r="J429" s="32" t="s">
        <v>1690</v>
      </c>
      <c r="K429" s="32" t="s">
        <v>1691</v>
      </c>
      <c r="L429" s="32" t="s">
        <v>1692</v>
      </c>
    </row>
    <row r="430" spans="1:12" ht="15" customHeight="1" x14ac:dyDescent="0.25">
      <c r="A430" s="30" t="str">
        <f t="shared" si="4"/>
        <v/>
      </c>
      <c r="B430" s="32"/>
      <c r="C430" s="32"/>
      <c r="D430" s="32"/>
      <c r="E430" s="32"/>
      <c r="F430" s="32"/>
      <c r="G430" s="32" t="s">
        <v>1027</v>
      </c>
      <c r="H430" s="33"/>
      <c r="I430" s="32">
        <v>2508724898</v>
      </c>
      <c r="J430" s="32" t="s">
        <v>1693</v>
      </c>
      <c r="K430" s="32" t="s">
        <v>1694</v>
      </c>
      <c r="L430" s="32" t="s">
        <v>1695</v>
      </c>
    </row>
    <row r="431" spans="1:12" ht="15" customHeight="1" x14ac:dyDescent="0.25">
      <c r="A431" s="30" t="str">
        <f t="shared" si="4"/>
        <v/>
      </c>
      <c r="B431" s="32"/>
      <c r="C431" s="32"/>
      <c r="D431" s="32"/>
      <c r="E431" s="32"/>
      <c r="F431" s="32"/>
      <c r="G431" s="32" t="s">
        <v>1026</v>
      </c>
      <c r="H431" s="33"/>
      <c r="I431" s="32">
        <v>2508724899</v>
      </c>
      <c r="J431" s="32" t="s">
        <v>1696</v>
      </c>
      <c r="K431" s="32" t="s">
        <v>1697</v>
      </c>
      <c r="L431" s="32" t="s">
        <v>1698</v>
      </c>
    </row>
    <row r="432" spans="1:12" ht="15" customHeight="1" x14ac:dyDescent="0.25">
      <c r="A432" s="30" t="str">
        <f t="shared" si="4"/>
        <v/>
      </c>
      <c r="B432" s="32"/>
      <c r="C432" s="32"/>
      <c r="D432" s="32"/>
      <c r="E432" s="32"/>
      <c r="F432" s="32"/>
      <c r="G432" s="32" t="s">
        <v>1699</v>
      </c>
      <c r="H432" s="33"/>
      <c r="I432" s="32">
        <v>2508724900</v>
      </c>
      <c r="J432" s="32" t="s">
        <v>1700</v>
      </c>
      <c r="K432" s="32" t="s">
        <v>1701</v>
      </c>
      <c r="L432" s="32" t="s">
        <v>1702</v>
      </c>
    </row>
    <row r="433" spans="1:12" ht="15" customHeight="1" x14ac:dyDescent="0.25">
      <c r="A433" s="30" t="str">
        <f t="shared" si="4"/>
        <v/>
      </c>
      <c r="B433" s="32"/>
      <c r="C433" s="32"/>
      <c r="D433" s="32"/>
      <c r="E433" s="32"/>
      <c r="F433" s="32"/>
      <c r="G433" s="32" t="s">
        <v>1024</v>
      </c>
      <c r="H433" s="33"/>
      <c r="I433" s="32">
        <v>2508724901</v>
      </c>
      <c r="J433" s="32" t="s">
        <v>1703</v>
      </c>
      <c r="K433" s="32" t="s">
        <v>1704</v>
      </c>
      <c r="L433" s="32" t="s">
        <v>1705</v>
      </c>
    </row>
    <row r="434" spans="1:12" ht="15" customHeight="1" x14ac:dyDescent="0.25">
      <c r="A434" s="30" t="str">
        <f t="shared" si="4"/>
        <v/>
      </c>
      <c r="B434" s="32"/>
      <c r="C434" s="32"/>
      <c r="D434" s="32"/>
      <c r="E434" s="32"/>
      <c r="F434" s="32"/>
      <c r="G434" s="32"/>
      <c r="H434" s="33"/>
      <c r="I434" s="32"/>
      <c r="J434" s="32"/>
      <c r="K434" s="32"/>
      <c r="L434" s="32"/>
    </row>
    <row r="435" spans="1:12" ht="15" customHeight="1" x14ac:dyDescent="0.25">
      <c r="A435" s="30" t="str">
        <f t="shared" si="4"/>
        <v>R435</v>
      </c>
      <c r="B435" s="32" t="s">
        <v>1706</v>
      </c>
      <c r="C435" s="32" t="s">
        <v>1806</v>
      </c>
      <c r="D435" s="32"/>
      <c r="E435" s="32"/>
      <c r="F435" s="32"/>
      <c r="G435" s="32" t="s">
        <v>1031</v>
      </c>
      <c r="H435" s="33" t="s">
        <v>352</v>
      </c>
      <c r="I435" s="32">
        <v>2508723143</v>
      </c>
      <c r="J435" s="32" t="s">
        <v>1707</v>
      </c>
      <c r="K435" s="32" t="s">
        <v>1708</v>
      </c>
      <c r="L435" s="32" t="s">
        <v>1709</v>
      </c>
    </row>
    <row r="436" spans="1:12" ht="15" customHeight="1" x14ac:dyDescent="0.25">
      <c r="A436" s="30" t="str">
        <f t="shared" si="4"/>
        <v/>
      </c>
      <c r="B436" s="32"/>
      <c r="C436" s="32"/>
      <c r="D436" s="32"/>
      <c r="E436" s="32"/>
      <c r="F436" s="32"/>
      <c r="G436" s="32" t="s">
        <v>1030</v>
      </c>
      <c r="H436" s="33"/>
      <c r="I436" s="32">
        <v>2508723135</v>
      </c>
      <c r="J436" s="32" t="s">
        <v>1710</v>
      </c>
      <c r="K436" s="32" t="s">
        <v>1711</v>
      </c>
      <c r="L436" s="32" t="s">
        <v>1712</v>
      </c>
    </row>
    <row r="437" spans="1:12" ht="15" customHeight="1" x14ac:dyDescent="0.25">
      <c r="A437" s="30" t="str">
        <f t="shared" si="4"/>
        <v/>
      </c>
      <c r="B437" s="32"/>
      <c r="C437" s="32"/>
      <c r="D437" s="32"/>
      <c r="E437" s="32"/>
      <c r="F437" s="32"/>
      <c r="G437" s="34"/>
      <c r="H437" s="33"/>
      <c r="I437" s="32"/>
      <c r="J437" s="32"/>
      <c r="K437" s="32"/>
      <c r="L437" s="32"/>
    </row>
    <row r="438" spans="1:12" ht="15" customHeight="1" x14ac:dyDescent="0.25">
      <c r="A438" s="30" t="str">
        <f t="shared" si="4"/>
        <v>R438</v>
      </c>
      <c r="B438" s="32" t="s">
        <v>1713</v>
      </c>
      <c r="C438" s="32" t="s">
        <v>1807</v>
      </c>
      <c r="D438" s="32" t="s">
        <v>1032</v>
      </c>
      <c r="E438" s="32"/>
      <c r="F438" s="32"/>
      <c r="G438" s="32" t="s">
        <v>1035</v>
      </c>
      <c r="H438" s="33" t="s">
        <v>382</v>
      </c>
      <c r="I438" s="32">
        <v>2508724873</v>
      </c>
      <c r="J438" s="32" t="s">
        <v>1714</v>
      </c>
      <c r="K438" s="32" t="s">
        <v>1715</v>
      </c>
      <c r="L438" s="32" t="s">
        <v>1716</v>
      </c>
    </row>
    <row r="439" spans="1:12" ht="15" customHeight="1" x14ac:dyDescent="0.25">
      <c r="A439" s="30" t="str">
        <f t="shared" si="4"/>
        <v/>
      </c>
      <c r="B439" s="32"/>
      <c r="C439" s="32"/>
      <c r="D439" s="32"/>
      <c r="E439" s="32"/>
      <c r="F439" s="32"/>
      <c r="G439" s="32" t="s">
        <v>1036</v>
      </c>
      <c r="H439" s="33"/>
      <c r="I439" s="32">
        <v>2508724875</v>
      </c>
      <c r="J439" s="32" t="s">
        <v>1717</v>
      </c>
      <c r="K439" s="32" t="s">
        <v>1718</v>
      </c>
      <c r="L439" s="32" t="s">
        <v>1719</v>
      </c>
    </row>
    <row r="440" spans="1:12" ht="15" customHeight="1" x14ac:dyDescent="0.25">
      <c r="A440" s="30" t="str">
        <f t="shared" si="4"/>
        <v/>
      </c>
      <c r="B440" s="32"/>
      <c r="C440" s="32"/>
      <c r="D440" s="32"/>
      <c r="E440" s="32"/>
      <c r="F440" s="32"/>
      <c r="G440" s="32" t="s">
        <v>1034</v>
      </c>
      <c r="H440" s="33"/>
      <c r="I440" s="32">
        <v>2508724876</v>
      </c>
      <c r="J440" s="32" t="s">
        <v>1720</v>
      </c>
      <c r="K440" s="32" t="s">
        <v>1721</v>
      </c>
      <c r="L440" s="32" t="s">
        <v>1722</v>
      </c>
    </row>
    <row r="441" spans="1:12" ht="15" customHeight="1" x14ac:dyDescent="0.25">
      <c r="A441" s="30" t="str">
        <f t="shared" si="4"/>
        <v/>
      </c>
      <c r="B441" s="32"/>
      <c r="C441" s="32"/>
      <c r="D441" s="32"/>
      <c r="E441" s="32"/>
      <c r="F441" s="32"/>
      <c r="G441" s="32" t="s">
        <v>1033</v>
      </c>
      <c r="H441" s="33"/>
      <c r="I441" s="32">
        <v>2508724877</v>
      </c>
      <c r="J441" s="32" t="s">
        <v>1723</v>
      </c>
      <c r="K441" s="32" t="s">
        <v>1724</v>
      </c>
      <c r="L441" s="32" t="s">
        <v>1725</v>
      </c>
    </row>
    <row r="442" spans="1:12" ht="15" customHeight="1" x14ac:dyDescent="0.25">
      <c r="A442" s="30" t="str">
        <f t="shared" si="4"/>
        <v/>
      </c>
      <c r="B442" s="32"/>
      <c r="C442" s="32"/>
      <c r="D442" s="32"/>
      <c r="E442" s="32"/>
      <c r="F442" s="32"/>
      <c r="G442" s="32" t="s">
        <v>1726</v>
      </c>
      <c r="H442" s="33"/>
      <c r="I442" s="32">
        <v>2508724878</v>
      </c>
      <c r="J442" s="32" t="s">
        <v>1727</v>
      </c>
      <c r="K442" s="32" t="s">
        <v>1728</v>
      </c>
      <c r="L442" s="32" t="s">
        <v>1729</v>
      </c>
    </row>
    <row r="443" spans="1:12" ht="15" customHeight="1" x14ac:dyDescent="0.25">
      <c r="A443" s="30" t="str">
        <f t="shared" si="4"/>
        <v/>
      </c>
      <c r="B443" s="32"/>
      <c r="C443" s="32"/>
      <c r="D443" s="32"/>
      <c r="E443" s="32"/>
      <c r="F443" s="32"/>
      <c r="G443" s="32" t="s">
        <v>1037</v>
      </c>
      <c r="H443" s="33"/>
      <c r="I443" s="32">
        <v>2508724879</v>
      </c>
      <c r="J443" s="32" t="s">
        <v>1730</v>
      </c>
      <c r="K443" s="32" t="s">
        <v>1731</v>
      </c>
      <c r="L443" s="32" t="s">
        <v>1732</v>
      </c>
    </row>
    <row r="444" spans="1:12" ht="15" customHeight="1" x14ac:dyDescent="0.25">
      <c r="A444" s="30" t="str">
        <f t="shared" si="4"/>
        <v/>
      </c>
      <c r="B444" s="32"/>
      <c r="C444" s="32"/>
      <c r="D444" s="32"/>
      <c r="E444" s="32"/>
      <c r="F444" s="32"/>
      <c r="G444" s="32" t="s">
        <v>1038</v>
      </c>
      <c r="H444" s="33"/>
      <c r="I444" s="32">
        <v>2508724880</v>
      </c>
      <c r="J444" s="32" t="s">
        <v>1733</v>
      </c>
      <c r="K444" s="32" t="s">
        <v>1734</v>
      </c>
      <c r="L444" s="32" t="s">
        <v>1735</v>
      </c>
    </row>
    <row r="445" spans="1:12" ht="15" customHeight="1" x14ac:dyDescent="0.25">
      <c r="A445" s="30" t="str">
        <f t="shared" si="4"/>
        <v/>
      </c>
    </row>
    <row r="446" spans="1:12" ht="15" customHeight="1" x14ac:dyDescent="0.25">
      <c r="A446" s="30" t="str">
        <f>IF(EXACT(H446,"N"),CONCATENATE("R",ROW()),IF(EXACT(H446,"Y"),CONCATENATE("R",ROW()),""))</f>
        <v>R446</v>
      </c>
      <c r="B446" s="32" t="s">
        <v>1811</v>
      </c>
      <c r="C446" s="32" t="s">
        <v>1813</v>
      </c>
      <c r="D446" s="32"/>
      <c r="E446" s="32"/>
      <c r="F446" s="32"/>
      <c r="G446" s="32"/>
      <c r="H446" s="30" t="s">
        <v>352</v>
      </c>
    </row>
    <row r="447" spans="1:12" ht="15" customHeight="1" x14ac:dyDescent="0.25">
      <c r="B447" s="32"/>
      <c r="C447" s="32"/>
      <c r="D447" s="32"/>
      <c r="E447" s="32"/>
      <c r="F447" s="32"/>
      <c r="G447" s="32"/>
    </row>
    <row r="448" spans="1:12" ht="15" customHeight="1" x14ac:dyDescent="0.25">
      <c r="A448" s="30" t="str">
        <f t="shared" si="4"/>
        <v>R448</v>
      </c>
      <c r="B448" s="32" t="s">
        <v>1736</v>
      </c>
      <c r="C448" s="32" t="s">
        <v>1930</v>
      </c>
      <c r="D448" s="32"/>
      <c r="E448" s="32"/>
      <c r="F448" s="32"/>
      <c r="G448" s="32"/>
      <c r="H448" s="30" t="s">
        <v>352</v>
      </c>
    </row>
    <row r="449" spans="1:12" ht="15" customHeight="1" x14ac:dyDescent="0.25">
      <c r="B449" s="32"/>
      <c r="C449" s="32"/>
      <c r="D449" s="32"/>
      <c r="E449" s="32"/>
      <c r="F449" s="32"/>
      <c r="G449" s="32"/>
    </row>
    <row r="450" spans="1:12" ht="15" customHeight="1" x14ac:dyDescent="0.25">
      <c r="A450" s="30" t="str">
        <f t="shared" si="4"/>
        <v>R450</v>
      </c>
      <c r="B450" s="30" t="s">
        <v>1814</v>
      </c>
      <c r="C450" s="30" t="s">
        <v>1837</v>
      </c>
      <c r="D450" s="30" t="s">
        <v>1943</v>
      </c>
      <c r="G450" s="30" t="s">
        <v>1954</v>
      </c>
      <c r="H450" s="30" t="s">
        <v>352</v>
      </c>
      <c r="I450" s="34">
        <v>2508722967</v>
      </c>
      <c r="J450" s="30" t="s">
        <v>1956</v>
      </c>
      <c r="K450" s="36" t="s">
        <v>1955</v>
      </c>
      <c r="L450" s="36" t="s">
        <v>1957</v>
      </c>
    </row>
    <row r="451" spans="1:12" ht="15" customHeight="1" x14ac:dyDescent="0.25">
      <c r="D451" s="30" t="s">
        <v>1944</v>
      </c>
      <c r="G451" s="34" t="s">
        <v>1946</v>
      </c>
      <c r="I451" s="34">
        <v>2508724312</v>
      </c>
      <c r="J451" s="34" t="s">
        <v>1947</v>
      </c>
      <c r="K451" s="36" t="s">
        <v>1948</v>
      </c>
      <c r="L451" s="36" t="s">
        <v>1949</v>
      </c>
    </row>
    <row r="452" spans="1:12" ht="15" customHeight="1" x14ac:dyDescent="0.25">
      <c r="D452" s="30" t="s">
        <v>1945</v>
      </c>
      <c r="G452" s="30" t="s">
        <v>1950</v>
      </c>
      <c r="I452" s="30">
        <v>2508722310</v>
      </c>
      <c r="J452" s="30" t="s">
        <v>1951</v>
      </c>
      <c r="K452" s="36" t="s">
        <v>1952</v>
      </c>
      <c r="L452" s="36" t="s">
        <v>1953</v>
      </c>
    </row>
    <row r="453" spans="1:12" ht="15" customHeight="1" x14ac:dyDescent="0.25">
      <c r="K453" s="36"/>
      <c r="L453" s="36"/>
    </row>
    <row r="454" spans="1:12" ht="15" customHeight="1" x14ac:dyDescent="0.25">
      <c r="A454" s="30" t="str">
        <f t="shared" ref="A454" si="5">IF(EXACT(H454,"N"),CONCATENATE("R",ROW()),IF(EXACT(H454,"Y"),CONCATENATE("R",ROW()),""))</f>
        <v>R454</v>
      </c>
      <c r="B454" s="30" t="s">
        <v>1814</v>
      </c>
      <c r="C454" s="30" t="s">
        <v>1987</v>
      </c>
      <c r="D454" s="30" t="s">
        <v>1943</v>
      </c>
      <c r="G454" s="30" t="s">
        <v>1954</v>
      </c>
      <c r="H454" s="30" t="s">
        <v>352</v>
      </c>
      <c r="I454" s="34">
        <v>2508722967</v>
      </c>
      <c r="J454" s="30" t="s">
        <v>1956</v>
      </c>
      <c r="K454" s="36" t="s">
        <v>1955</v>
      </c>
      <c r="L454" s="36" t="s">
        <v>1957</v>
      </c>
    </row>
    <row r="455" spans="1:12" ht="15" customHeight="1" x14ac:dyDescent="0.25">
      <c r="I455" s="34"/>
      <c r="K455" s="36"/>
      <c r="L455" s="36"/>
    </row>
    <row r="456" spans="1:12" ht="15" customHeight="1" x14ac:dyDescent="0.25">
      <c r="A456" s="30" t="str">
        <f t="shared" si="4"/>
        <v>R456</v>
      </c>
      <c r="B456" s="30" t="s">
        <v>1812</v>
      </c>
      <c r="C456" s="30" t="s">
        <v>1841</v>
      </c>
      <c r="H456" s="30" t="s">
        <v>352</v>
      </c>
    </row>
    <row r="457" spans="1:12" ht="15" customHeight="1" x14ac:dyDescent="0.25">
      <c r="A457" s="30" t="str">
        <f t="shared" si="4"/>
        <v/>
      </c>
    </row>
    <row r="458" spans="1:12" ht="15" customHeight="1" x14ac:dyDescent="0.25">
      <c r="A458" s="30" t="str">
        <f t="shared" si="4"/>
        <v>R458</v>
      </c>
      <c r="B458" s="30" t="s">
        <v>1937</v>
      </c>
      <c r="C458" s="30" t="s">
        <v>1942</v>
      </c>
      <c r="D458" s="30" t="s">
        <v>1941</v>
      </c>
      <c r="G458" s="34" t="s">
        <v>1030</v>
      </c>
      <c r="H458" s="30" t="s">
        <v>382</v>
      </c>
      <c r="I458" s="34">
        <v>2508723009</v>
      </c>
      <c r="J458" s="30" t="s">
        <v>1938</v>
      </c>
      <c r="K458" s="36" t="s">
        <v>1939</v>
      </c>
      <c r="L458" s="36" t="s">
        <v>1940</v>
      </c>
    </row>
    <row r="459" spans="1:12" ht="15" customHeight="1" x14ac:dyDescent="0.25">
      <c r="A459" s="30" t="str">
        <f t="shared" si="4"/>
        <v/>
      </c>
    </row>
    <row r="460" spans="1:12" s="39" customFormat="1" ht="15" customHeight="1" x14ac:dyDescent="0.25">
      <c r="C460" s="39" t="s">
        <v>1977</v>
      </c>
    </row>
    <row r="461" spans="1:12" ht="15" customHeight="1" x14ac:dyDescent="0.25">
      <c r="A461" s="30" t="str">
        <f t="shared" ref="A461:A467" si="6">IF(EXACT(H461,"N"),CONCATENATE("R",ROW()),IF(EXACT(H461,"Y"),CONCATENATE("R",ROW()),""))</f>
        <v>R461</v>
      </c>
      <c r="B461" s="30" t="s">
        <v>1917</v>
      </c>
      <c r="C461" s="30" t="s">
        <v>1918</v>
      </c>
      <c r="H461" s="30" t="s">
        <v>382</v>
      </c>
    </row>
    <row r="462" spans="1:12" ht="15" customHeight="1" x14ac:dyDescent="0.25">
      <c r="A462" s="30" t="str">
        <f t="shared" si="6"/>
        <v/>
      </c>
    </row>
    <row r="463" spans="1:12" ht="15" customHeight="1" x14ac:dyDescent="0.25">
      <c r="A463" s="30" t="str">
        <f t="shared" si="6"/>
        <v>R463</v>
      </c>
      <c r="B463" s="30" t="s">
        <v>1832</v>
      </c>
      <c r="C463" s="30" t="str">
        <f>BIOMASS_Myell!T58</f>
        <v>0.0649 DNA + 0.5015 rRNA + 0.0754 caldarchaeol_di-P + 0.6784 glucose-6-phosphate + 0.0532 peptide_biomass + 172 Maintenance_energy = 1 kg_biomass + 0.6784 Phosphate</v>
      </c>
      <c r="H463" s="30" t="s">
        <v>352</v>
      </c>
    </row>
    <row r="464" spans="1:12" ht="15" customHeight="1" x14ac:dyDescent="0.25">
      <c r="A464" s="30" t="str">
        <f t="shared" si="6"/>
        <v/>
      </c>
    </row>
    <row r="465" spans="1:12" ht="15" customHeight="1" x14ac:dyDescent="0.25">
      <c r="A465" s="30" t="str">
        <f t="shared" si="6"/>
        <v>R465</v>
      </c>
      <c r="B465" s="30" t="s">
        <v>1842</v>
      </c>
      <c r="C465" s="30" t="s">
        <v>1843</v>
      </c>
      <c r="H465" s="30" t="s">
        <v>382</v>
      </c>
    </row>
    <row r="466" spans="1:12" ht="15" customHeight="1" x14ac:dyDescent="0.25">
      <c r="A466" s="30" t="str">
        <f t="shared" si="6"/>
        <v/>
      </c>
    </row>
    <row r="467" spans="1:12" ht="15" customHeight="1" x14ac:dyDescent="0.25">
      <c r="A467" s="30" t="str">
        <f t="shared" si="6"/>
        <v>R467</v>
      </c>
      <c r="B467" s="34" t="s">
        <v>1849</v>
      </c>
      <c r="C467" s="34" t="s">
        <v>1850</v>
      </c>
      <c r="H467" s="30" t="s">
        <v>382</v>
      </c>
    </row>
    <row r="468" spans="1:12" ht="15" customHeight="1" x14ac:dyDescent="0.25">
      <c r="B468" s="34"/>
      <c r="C468" s="34"/>
    </row>
    <row r="469" spans="1:12" ht="15" customHeight="1" x14ac:dyDescent="0.25">
      <c r="A469" s="30" t="str">
        <f>IF(EXACT(H469,"N"),CONCATENATE("R",ROW()),IF(EXACT(H469,"Y"),CONCATENATE("R",ROW()),""))</f>
        <v>R469</v>
      </c>
      <c r="B469" s="30" t="s">
        <v>1855</v>
      </c>
      <c r="C469" s="30" t="s">
        <v>1856</v>
      </c>
      <c r="H469" s="30" t="s">
        <v>382</v>
      </c>
    </row>
    <row r="471" spans="1:12" ht="15" customHeight="1" x14ac:dyDescent="0.25">
      <c r="A471" s="30" t="str">
        <f t="shared" si="4"/>
        <v>R471</v>
      </c>
      <c r="B471" s="30" t="s">
        <v>1742</v>
      </c>
      <c r="C471" s="30" t="s">
        <v>1743</v>
      </c>
      <c r="H471" s="30" t="s">
        <v>382</v>
      </c>
    </row>
    <row r="472" spans="1:12" ht="15" customHeight="1" x14ac:dyDescent="0.25">
      <c r="A472" s="30" t="str">
        <f t="shared" si="4"/>
        <v>R472</v>
      </c>
      <c r="B472" s="30" t="s">
        <v>1745</v>
      </c>
      <c r="C472" s="30" t="s">
        <v>1744</v>
      </c>
      <c r="D472" s="34"/>
      <c r="G472" s="34"/>
      <c r="H472" s="30" t="s">
        <v>352</v>
      </c>
      <c r="I472" s="34"/>
      <c r="J472" s="34"/>
      <c r="K472" s="36"/>
      <c r="L472" s="36"/>
    </row>
    <row r="473" spans="1:12" ht="15" customHeight="1" x14ac:dyDescent="0.25">
      <c r="A473" s="30" t="str">
        <f t="shared" ref="A473:A521" si="7">IF(EXACT(H473,"N"),CONCATENATE("R",ROW()),IF(EXACT(H473,"Y"),CONCATENATE("R",ROW()),""))</f>
        <v>R473</v>
      </c>
      <c r="B473" s="30" t="s">
        <v>1749</v>
      </c>
      <c r="C473" s="34" t="s">
        <v>1805</v>
      </c>
      <c r="G473" s="34"/>
      <c r="H473" s="30" t="s">
        <v>382</v>
      </c>
      <c r="I473" s="34"/>
      <c r="J473" s="34"/>
      <c r="K473" s="36"/>
      <c r="L473" s="36"/>
    </row>
    <row r="474" spans="1:12" ht="15" customHeight="1" x14ac:dyDescent="0.25">
      <c r="A474" s="30" t="str">
        <f t="shared" si="7"/>
        <v>R474</v>
      </c>
      <c r="B474" s="30" t="s">
        <v>1759</v>
      </c>
      <c r="C474" s="30" t="s">
        <v>1760</v>
      </c>
      <c r="H474" s="30" t="s">
        <v>382</v>
      </c>
    </row>
    <row r="475" spans="1:12" ht="15" customHeight="1" x14ac:dyDescent="0.25">
      <c r="A475" s="30" t="str">
        <f t="shared" ref="A475:A481" si="8">IF(EXACT(H475,"N"),CONCATENATE("R",ROW()),IF(EXACT(H475,"Y"),CONCATENATE("R",ROW()),""))</f>
        <v>R475</v>
      </c>
      <c r="C475" s="30" t="s">
        <v>1816</v>
      </c>
      <c r="H475" s="30" t="s">
        <v>382</v>
      </c>
    </row>
    <row r="476" spans="1:12" ht="15" customHeight="1" x14ac:dyDescent="0.25">
      <c r="A476" s="30" t="str">
        <f t="shared" si="8"/>
        <v>R476</v>
      </c>
      <c r="C476" s="30" t="s">
        <v>1817</v>
      </c>
      <c r="H476" s="30" t="s">
        <v>382</v>
      </c>
    </row>
    <row r="477" spans="1:12" ht="15" customHeight="1" x14ac:dyDescent="0.25">
      <c r="A477" s="30" t="str">
        <f t="shared" si="8"/>
        <v>R477</v>
      </c>
      <c r="C477" s="30" t="s">
        <v>1818</v>
      </c>
      <c r="H477" s="30" t="s">
        <v>382</v>
      </c>
    </row>
    <row r="478" spans="1:12" ht="15" customHeight="1" x14ac:dyDescent="0.25">
      <c r="A478" s="30" t="str">
        <f t="shared" si="8"/>
        <v>R478</v>
      </c>
      <c r="C478" s="30" t="s">
        <v>1819</v>
      </c>
      <c r="H478" s="30" t="s">
        <v>382</v>
      </c>
    </row>
    <row r="479" spans="1:12" ht="15" customHeight="1" x14ac:dyDescent="0.25">
      <c r="A479" s="30" t="str">
        <f t="shared" si="8"/>
        <v>R479</v>
      </c>
      <c r="C479" s="30" t="s">
        <v>1870</v>
      </c>
      <c r="H479" s="30" t="s">
        <v>382</v>
      </c>
    </row>
    <row r="480" spans="1:12" ht="15" customHeight="1" x14ac:dyDescent="0.25">
      <c r="A480" s="30" t="str">
        <f t="shared" si="8"/>
        <v>R480</v>
      </c>
      <c r="C480" s="30" t="s">
        <v>1820</v>
      </c>
      <c r="H480" s="30" t="s">
        <v>382</v>
      </c>
    </row>
    <row r="481" spans="1:12" ht="15" customHeight="1" x14ac:dyDescent="0.25">
      <c r="A481" s="30" t="str">
        <f t="shared" si="8"/>
        <v>R481</v>
      </c>
      <c r="B481" s="30" t="s">
        <v>1781</v>
      </c>
      <c r="C481" s="30" t="s">
        <v>1782</v>
      </c>
      <c r="H481" s="30" t="s">
        <v>352</v>
      </c>
    </row>
    <row r="482" spans="1:12" ht="15" customHeight="1" x14ac:dyDescent="0.25">
      <c r="A482" s="30" t="str">
        <f t="shared" si="7"/>
        <v>R482</v>
      </c>
      <c r="B482" s="30" t="s">
        <v>1844</v>
      </c>
      <c r="C482" s="30" t="s">
        <v>1845</v>
      </c>
      <c r="H482" s="30" t="s">
        <v>382</v>
      </c>
    </row>
    <row r="483" spans="1:12" ht="15" customHeight="1" x14ac:dyDescent="0.25">
      <c r="A483" s="30" t="str">
        <f t="shared" si="7"/>
        <v>R483</v>
      </c>
      <c r="B483" s="30" t="s">
        <v>1757</v>
      </c>
      <c r="C483" s="30" t="s">
        <v>1758</v>
      </c>
      <c r="H483" s="30" t="s">
        <v>382</v>
      </c>
    </row>
    <row r="484" spans="1:12" ht="15" customHeight="1" x14ac:dyDescent="0.25">
      <c r="A484" s="30" t="str">
        <f t="shared" si="7"/>
        <v>R484</v>
      </c>
      <c r="C484" s="30" t="s">
        <v>1851</v>
      </c>
      <c r="H484" s="30" t="s">
        <v>352</v>
      </c>
    </row>
    <row r="485" spans="1:12" ht="15" customHeight="1" x14ac:dyDescent="0.25">
      <c r="A485" s="30" t="str">
        <f t="shared" si="7"/>
        <v>R485</v>
      </c>
      <c r="C485" s="30" t="s">
        <v>1848</v>
      </c>
      <c r="H485" s="30" t="s">
        <v>352</v>
      </c>
    </row>
    <row r="486" spans="1:12" ht="15" customHeight="1" x14ac:dyDescent="0.25">
      <c r="A486" s="30" t="str">
        <f t="shared" si="7"/>
        <v>R486</v>
      </c>
      <c r="B486" s="30" t="s">
        <v>1913</v>
      </c>
      <c r="C486" s="30" t="s">
        <v>1914</v>
      </c>
      <c r="H486" s="30" t="s">
        <v>382</v>
      </c>
    </row>
    <row r="487" spans="1:12" ht="15" customHeight="1" x14ac:dyDescent="0.25">
      <c r="A487" s="30" t="str">
        <f t="shared" si="7"/>
        <v>R487</v>
      </c>
      <c r="B487" s="30" t="s">
        <v>1915</v>
      </c>
      <c r="C487" s="30" t="s">
        <v>1916</v>
      </c>
      <c r="H487" s="30" t="s">
        <v>382</v>
      </c>
    </row>
    <row r="489" spans="1:12" ht="15" customHeight="1" x14ac:dyDescent="0.25">
      <c r="A489" s="30" t="str">
        <f>IF(EXACT(H489,"N"),CONCATENATE("R",ROW()),IF(EXACT(H489,"Y"),CONCATENATE("R",ROW()),""))</f>
        <v>R489</v>
      </c>
      <c r="B489" s="30" t="s">
        <v>1747</v>
      </c>
      <c r="C489" s="30" t="s">
        <v>1746</v>
      </c>
      <c r="H489" s="30" t="s">
        <v>352</v>
      </c>
    </row>
    <row r="490" spans="1:12" ht="15" customHeight="1" x14ac:dyDescent="0.25">
      <c r="A490" s="30" t="str">
        <f>IF(EXACT(H490,"N"),CONCATENATE("R",ROW()),IF(EXACT(H490,"Y"),CONCATENATE("R",ROW()),""))</f>
        <v/>
      </c>
    </row>
    <row r="491" spans="1:12" ht="15" customHeight="1" x14ac:dyDescent="0.25">
      <c r="A491" s="30" t="str">
        <f>IF(EXACT(H491,"N"),CONCATENATE("R",ROW()),IF(EXACT(H491,"Y"),CONCATENATE("R",ROW()),""))</f>
        <v>R491</v>
      </c>
      <c r="B491" s="30" t="s">
        <v>933</v>
      </c>
      <c r="C491" s="30" t="s">
        <v>1748</v>
      </c>
      <c r="H491" s="30" t="s">
        <v>352</v>
      </c>
    </row>
    <row r="492" spans="1:12" ht="15" customHeight="1" x14ac:dyDescent="0.25">
      <c r="A492" s="30" t="str">
        <f>IF(EXACT(H492,"N"),CONCATENATE("R",ROW()),IF(EXACT(H492,"Y"),CONCATENATE("R",ROW()),""))</f>
        <v/>
      </c>
      <c r="G492" s="34"/>
      <c r="I492" s="34"/>
      <c r="J492" s="34"/>
      <c r="K492" s="36"/>
      <c r="L492" s="36"/>
    </row>
    <row r="493" spans="1:12" ht="15" customHeight="1" x14ac:dyDescent="0.25">
      <c r="A493" s="30" t="str">
        <f t="shared" si="7"/>
        <v/>
      </c>
    </row>
    <row r="494" spans="1:12" ht="15" customHeight="1" x14ac:dyDescent="0.25">
      <c r="A494" s="30" t="str">
        <f t="shared" si="7"/>
        <v/>
      </c>
    </row>
    <row r="495" spans="1:12" ht="15" customHeight="1" x14ac:dyDescent="0.25">
      <c r="A495" s="30" t="str">
        <f t="shared" si="7"/>
        <v/>
      </c>
    </row>
    <row r="496" spans="1:12" ht="15" customHeight="1" x14ac:dyDescent="0.25">
      <c r="A496" s="30" t="str">
        <f t="shared" si="7"/>
        <v/>
      </c>
      <c r="B496" s="34"/>
      <c r="C496" s="34"/>
    </row>
    <row r="497" spans="1:3" ht="15" customHeight="1" x14ac:dyDescent="0.25">
      <c r="A497" s="30" t="str">
        <f t="shared" si="7"/>
        <v/>
      </c>
      <c r="B497" s="34"/>
      <c r="C497" s="34"/>
    </row>
    <row r="498" spans="1:3" ht="15" customHeight="1" x14ac:dyDescent="0.25">
      <c r="A498" s="30" t="str">
        <f t="shared" si="7"/>
        <v/>
      </c>
      <c r="B498" s="34"/>
      <c r="C498" s="34"/>
    </row>
    <row r="499" spans="1:3" ht="15" customHeight="1" x14ac:dyDescent="0.25">
      <c r="A499" s="30" t="str">
        <f t="shared" si="7"/>
        <v/>
      </c>
      <c r="B499" s="34"/>
      <c r="C499" s="34"/>
    </row>
    <row r="500" spans="1:3" ht="15" customHeight="1" x14ac:dyDescent="0.25">
      <c r="A500" s="30" t="str">
        <f t="shared" si="7"/>
        <v/>
      </c>
    </row>
    <row r="501" spans="1:3" ht="15" customHeight="1" x14ac:dyDescent="0.25">
      <c r="A501" s="30" t="str">
        <f t="shared" si="7"/>
        <v/>
      </c>
    </row>
    <row r="502" spans="1:3" ht="15" customHeight="1" x14ac:dyDescent="0.25">
      <c r="A502" s="30" t="str">
        <f t="shared" si="7"/>
        <v/>
      </c>
    </row>
    <row r="503" spans="1:3" ht="15" customHeight="1" x14ac:dyDescent="0.25">
      <c r="A503" s="30" t="str">
        <f t="shared" si="7"/>
        <v/>
      </c>
    </row>
    <row r="504" spans="1:3" ht="15" customHeight="1" x14ac:dyDescent="0.25">
      <c r="A504" s="30" t="str">
        <f t="shared" si="7"/>
        <v/>
      </c>
    </row>
    <row r="505" spans="1:3" ht="15" customHeight="1" x14ac:dyDescent="0.25">
      <c r="A505" s="30" t="str">
        <f t="shared" si="7"/>
        <v/>
      </c>
    </row>
    <row r="506" spans="1:3" ht="15" customHeight="1" x14ac:dyDescent="0.25">
      <c r="A506" s="30" t="str">
        <f t="shared" si="7"/>
        <v/>
      </c>
    </row>
    <row r="507" spans="1:3" ht="15" customHeight="1" x14ac:dyDescent="0.25">
      <c r="A507" s="30" t="str">
        <f t="shared" si="7"/>
        <v/>
      </c>
    </row>
    <row r="508" spans="1:3" ht="15" customHeight="1" x14ac:dyDescent="0.25">
      <c r="A508" s="30" t="str">
        <f t="shared" si="7"/>
        <v/>
      </c>
    </row>
    <row r="509" spans="1:3" ht="15" customHeight="1" x14ac:dyDescent="0.25">
      <c r="A509" s="30" t="str">
        <f t="shared" si="7"/>
        <v/>
      </c>
    </row>
    <row r="510" spans="1:3" ht="15" customHeight="1" x14ac:dyDescent="0.25">
      <c r="A510" s="30" t="str">
        <f t="shared" si="7"/>
        <v/>
      </c>
      <c r="B510" s="34"/>
      <c r="C510" s="34"/>
    </row>
    <row r="511" spans="1:3" ht="15" customHeight="1" x14ac:dyDescent="0.25">
      <c r="A511" s="30" t="str">
        <f t="shared" si="7"/>
        <v/>
      </c>
    </row>
    <row r="512" spans="1:3" ht="15" customHeight="1" x14ac:dyDescent="0.25">
      <c r="A512" s="30" t="str">
        <f t="shared" si="7"/>
        <v/>
      </c>
    </row>
    <row r="513" spans="1:2" ht="15" customHeight="1" x14ac:dyDescent="0.25">
      <c r="A513" s="30" t="str">
        <f t="shared" si="7"/>
        <v/>
      </c>
    </row>
    <row r="514" spans="1:2" ht="15" customHeight="1" x14ac:dyDescent="0.25">
      <c r="A514" s="30" t="str">
        <f t="shared" si="7"/>
        <v/>
      </c>
    </row>
    <row r="515" spans="1:2" ht="15" customHeight="1" x14ac:dyDescent="0.25">
      <c r="A515" s="30" t="str">
        <f t="shared" si="7"/>
        <v/>
      </c>
    </row>
    <row r="516" spans="1:2" ht="15" customHeight="1" x14ac:dyDescent="0.25">
      <c r="A516" s="30" t="str">
        <f t="shared" si="7"/>
        <v/>
      </c>
    </row>
    <row r="517" spans="1:2" ht="15" customHeight="1" x14ac:dyDescent="0.25">
      <c r="A517" s="30" t="str">
        <f t="shared" si="7"/>
        <v/>
      </c>
      <c r="B517" s="37"/>
    </row>
    <row r="518" spans="1:2" ht="15" customHeight="1" x14ac:dyDescent="0.25">
      <c r="A518" s="30" t="str">
        <f t="shared" si="7"/>
        <v/>
      </c>
      <c r="B518" s="37"/>
    </row>
    <row r="519" spans="1:2" ht="15" customHeight="1" x14ac:dyDescent="0.25">
      <c r="A519" s="30" t="str">
        <f t="shared" si="7"/>
        <v/>
      </c>
      <c r="B519" s="37"/>
    </row>
    <row r="520" spans="1:2" ht="15" customHeight="1" x14ac:dyDescent="0.25">
      <c r="A520" s="30" t="str">
        <f t="shared" si="7"/>
        <v/>
      </c>
      <c r="B520" s="37"/>
    </row>
    <row r="521" spans="1:2" ht="15" customHeight="1" x14ac:dyDescent="0.25">
      <c r="A521" s="30" t="str">
        <f t="shared" si="7"/>
        <v/>
      </c>
      <c r="B521" s="37"/>
    </row>
    <row r="522" spans="1:2" ht="15" customHeight="1" x14ac:dyDescent="0.25">
      <c r="A522" s="30" t="str">
        <f t="shared" ref="A522:A545" si="9">IF(EXACT(H522,"N"),CONCATENATE("R",ROW()),IF(EXACT(H522,"Y"),CONCATENATE("R",ROW()),""))</f>
        <v/>
      </c>
      <c r="B522" s="37"/>
    </row>
    <row r="523" spans="1:2" ht="15" customHeight="1" x14ac:dyDescent="0.25">
      <c r="A523" s="30" t="str">
        <f t="shared" si="9"/>
        <v/>
      </c>
      <c r="B523" s="37"/>
    </row>
    <row r="524" spans="1:2" ht="15" customHeight="1" x14ac:dyDescent="0.25">
      <c r="A524" s="30" t="str">
        <f t="shared" si="9"/>
        <v/>
      </c>
      <c r="B524" s="37"/>
    </row>
    <row r="525" spans="1:2" ht="15" customHeight="1" x14ac:dyDescent="0.25">
      <c r="A525" s="30" t="str">
        <f t="shared" si="9"/>
        <v/>
      </c>
      <c r="B525" s="37"/>
    </row>
    <row r="526" spans="1:2" ht="15" customHeight="1" x14ac:dyDescent="0.25">
      <c r="A526" s="30" t="str">
        <f t="shared" si="9"/>
        <v/>
      </c>
      <c r="B526" s="37"/>
    </row>
    <row r="527" spans="1:2" ht="15" customHeight="1" x14ac:dyDescent="0.25">
      <c r="A527" s="30" t="str">
        <f t="shared" si="9"/>
        <v/>
      </c>
      <c r="B527" s="37"/>
    </row>
    <row r="528" spans="1:2" ht="15" customHeight="1" x14ac:dyDescent="0.25">
      <c r="A528" s="30" t="str">
        <f t="shared" si="9"/>
        <v/>
      </c>
      <c r="B528" s="37"/>
    </row>
    <row r="529" spans="1:5" ht="15" customHeight="1" x14ac:dyDescent="0.25">
      <c r="A529" s="30" t="str">
        <f t="shared" si="9"/>
        <v/>
      </c>
      <c r="B529" s="37"/>
    </row>
    <row r="530" spans="1:5" ht="15" customHeight="1" x14ac:dyDescent="0.25">
      <c r="A530" s="30" t="str">
        <f t="shared" si="9"/>
        <v/>
      </c>
      <c r="B530" s="37"/>
    </row>
    <row r="531" spans="1:5" ht="15" customHeight="1" x14ac:dyDescent="0.25">
      <c r="A531" s="30" t="str">
        <f t="shared" si="9"/>
        <v/>
      </c>
      <c r="B531" s="37"/>
    </row>
    <row r="532" spans="1:5" ht="15" customHeight="1" x14ac:dyDescent="0.25">
      <c r="A532" s="30" t="str">
        <f t="shared" si="9"/>
        <v/>
      </c>
      <c r="B532" s="37"/>
    </row>
    <row r="533" spans="1:5" ht="15" customHeight="1" x14ac:dyDescent="0.25">
      <c r="A533" s="30" t="str">
        <f t="shared" si="9"/>
        <v/>
      </c>
      <c r="B533" s="37"/>
    </row>
    <row r="534" spans="1:5" ht="15" customHeight="1" x14ac:dyDescent="0.25">
      <c r="A534" s="30" t="str">
        <f t="shared" si="9"/>
        <v/>
      </c>
      <c r="B534" s="37"/>
    </row>
    <row r="535" spans="1:5" ht="15" customHeight="1" x14ac:dyDescent="0.25">
      <c r="A535" s="30" t="str">
        <f t="shared" si="9"/>
        <v/>
      </c>
      <c r="B535" s="37"/>
    </row>
    <row r="536" spans="1:5" ht="15" customHeight="1" x14ac:dyDescent="0.25">
      <c r="A536" s="30" t="str">
        <f t="shared" si="9"/>
        <v/>
      </c>
      <c r="B536" s="37"/>
    </row>
    <row r="537" spans="1:5" ht="15" customHeight="1" x14ac:dyDescent="0.25">
      <c r="A537" s="30" t="str">
        <f t="shared" si="9"/>
        <v/>
      </c>
    </row>
    <row r="538" spans="1:5" ht="15" customHeight="1" x14ac:dyDescent="0.25">
      <c r="A538" s="30" t="str">
        <f t="shared" si="9"/>
        <v/>
      </c>
    </row>
    <row r="539" spans="1:5" ht="15" customHeight="1" x14ac:dyDescent="0.25">
      <c r="A539" s="30" t="str">
        <f t="shared" si="9"/>
        <v/>
      </c>
    </row>
    <row r="540" spans="1:5" ht="15" customHeight="1" x14ac:dyDescent="0.25">
      <c r="A540" s="30" t="str">
        <f t="shared" si="9"/>
        <v/>
      </c>
    </row>
    <row r="541" spans="1:5" ht="15" customHeight="1" x14ac:dyDescent="0.25">
      <c r="A541" s="30" t="str">
        <f t="shared" si="9"/>
        <v/>
      </c>
    </row>
    <row r="542" spans="1:5" ht="15" customHeight="1" x14ac:dyDescent="0.25">
      <c r="A542" s="30" t="str">
        <f t="shared" si="9"/>
        <v/>
      </c>
    </row>
    <row r="543" spans="1:5" ht="15" customHeight="1" x14ac:dyDescent="0.25">
      <c r="A543" s="30" t="str">
        <f t="shared" si="9"/>
        <v/>
      </c>
    </row>
    <row r="544" spans="1:5" ht="15" customHeight="1" x14ac:dyDescent="0.25">
      <c r="A544" s="30" t="str">
        <f t="shared" si="9"/>
        <v/>
      </c>
      <c r="D544" s="38"/>
      <c r="E544" s="38"/>
    </row>
    <row r="545" spans="1:5" ht="15" customHeight="1" x14ac:dyDescent="0.25">
      <c r="A545" s="30" t="str">
        <f t="shared" si="9"/>
        <v/>
      </c>
      <c r="D545" s="38"/>
      <c r="E545" s="38"/>
    </row>
    <row r="546" spans="1:5" ht="15" customHeight="1" x14ac:dyDescent="0.25">
      <c r="D546" s="38"/>
      <c r="E546" s="38"/>
    </row>
    <row r="547" spans="1:5" ht="15" customHeight="1" x14ac:dyDescent="0.25">
      <c r="D547" s="38"/>
      <c r="E547" s="38"/>
    </row>
  </sheetData>
  <phoneticPr fontId="3" type="noConversion"/>
  <pageMargins left="0.7" right="0.7" top="0.75" bottom="0.75" header="0.3" footer="0.3"/>
  <pageSetup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9"/>
  <sheetViews>
    <sheetView topLeftCell="G1" zoomScale="60" zoomScaleNormal="60" workbookViewId="0">
      <selection activeCell="X64" sqref="X64"/>
    </sheetView>
  </sheetViews>
  <sheetFormatPr defaultRowHeight="15" x14ac:dyDescent="0.25"/>
  <cols>
    <col min="1" max="1" width="8" bestFit="1" customWidth="1"/>
    <col min="2" max="2" width="30" customWidth="1"/>
    <col min="3" max="8" width="8.140625" customWidth="1"/>
    <col min="10" max="10" width="6.42578125" bestFit="1" customWidth="1"/>
    <col min="11" max="11" width="164.42578125" customWidth="1"/>
    <col min="12" max="12" width="2" bestFit="1" customWidth="1"/>
    <col min="13" max="13" width="2.5703125" bestFit="1" customWidth="1"/>
    <col min="14" max="14" width="7.140625" bestFit="1" customWidth="1"/>
    <col min="15" max="15" width="3.5703125" bestFit="1" customWidth="1"/>
    <col min="16" max="20" width="2.5703125" bestFit="1" customWidth="1"/>
    <col min="21" max="21" width="6.28515625" bestFit="1" customWidth="1"/>
  </cols>
  <sheetData>
    <row r="1" spans="1:21" x14ac:dyDescent="0.25">
      <c r="A1" t="str">
        <f>Master!A5</f>
        <v>R5</v>
      </c>
      <c r="B1" t="str">
        <f>Master!B5</f>
        <v>autotrophy_reduction</v>
      </c>
      <c r="C1" t="str">
        <f>Master!C5</f>
        <v>Acetyl-CoA + 2 HCO3 + 3 ATP + 3 NADPH + 1 Proton = Succinyl-CoA + 2 ADP + 2 Phosphate + 3 NADP + AMP + PPi + H2O</v>
      </c>
      <c r="D1">
        <f>Master!D5</f>
        <v>0</v>
      </c>
      <c r="E1">
        <f>Master!E5</f>
        <v>0</v>
      </c>
      <c r="F1">
        <f>Master!F5</f>
        <v>0</v>
      </c>
      <c r="G1">
        <f>Master!G5</f>
        <v>0</v>
      </c>
      <c r="H1" t="str">
        <f>Master!H5</f>
        <v>N</v>
      </c>
      <c r="J1" s="44" t="str">
        <f t="shared" ref="J1" si="0">A1</f>
        <v>R5</v>
      </c>
      <c r="K1" s="44" t="str">
        <f>C1</f>
        <v>Acetyl-CoA + 2 HCO3 + 3 ATP + 3 NADPH + 1 Proton = Succinyl-CoA + 2 ADP + 2 Phosphate + 3 NADP + AMP + PPi + H2O</v>
      </c>
      <c r="L1" s="44" t="s">
        <v>441</v>
      </c>
      <c r="M1" s="44" t="s">
        <v>442</v>
      </c>
      <c r="N1" s="44" t="str">
        <f>IF(EXACT(H1,"Y"),"-inf","0")</f>
        <v>0</v>
      </c>
      <c r="O1" s="44" t="s">
        <v>217</v>
      </c>
      <c r="P1" s="44">
        <v>0</v>
      </c>
      <c r="Q1" s="44">
        <v>0</v>
      </c>
      <c r="R1" s="44">
        <v>1</v>
      </c>
      <c r="S1" s="44">
        <v>1</v>
      </c>
      <c r="T1" s="44">
        <v>0</v>
      </c>
      <c r="U1" s="44">
        <v>0.01</v>
      </c>
    </row>
    <row r="2" spans="1:21" x14ac:dyDescent="0.25">
      <c r="A2" s="25" t="str">
        <f>Master!A7</f>
        <v>R7</v>
      </c>
      <c r="B2" s="25" t="str">
        <f>Master!B7</f>
        <v>autotrophy_regeneration</v>
      </c>
      <c r="C2" s="25" t="str">
        <f>Master!C7</f>
        <v>Succinyl-CoA + 2 NADPH + Proton + ATP + NAD = 2 NADP + Acetoacetyl-CoA + NADH + AMP + PPi</v>
      </c>
      <c r="D2" s="25">
        <f>Master!D7</f>
        <v>0</v>
      </c>
      <c r="E2" s="25">
        <f>Master!E7</f>
        <v>0</v>
      </c>
      <c r="F2" s="25">
        <f>Master!F7</f>
        <v>0</v>
      </c>
      <c r="G2" s="25">
        <f>Master!G7</f>
        <v>0</v>
      </c>
      <c r="H2" s="25" t="str">
        <f>Master!H7</f>
        <v>N</v>
      </c>
      <c r="I2" s="25"/>
      <c r="J2" s="44" t="str">
        <f t="shared" ref="J2:J22" si="1">A2</f>
        <v>R7</v>
      </c>
      <c r="K2" s="44" t="str">
        <f t="shared" ref="K2:K22" si="2">C2</f>
        <v>Succinyl-CoA + 2 NADPH + Proton + ATP + NAD = 2 NADP + Acetoacetyl-CoA + NADH + AMP + PPi</v>
      </c>
      <c r="L2" s="44" t="s">
        <v>441</v>
      </c>
      <c r="M2" s="44" t="s">
        <v>442</v>
      </c>
      <c r="N2" s="44" t="str">
        <f t="shared" ref="N2:N22" si="3">IF(EXACT(H2,"Y"),"-inf","0")</f>
        <v>0</v>
      </c>
      <c r="O2" s="44" t="s">
        <v>217</v>
      </c>
      <c r="P2" s="44">
        <v>0</v>
      </c>
      <c r="Q2" s="44">
        <v>0</v>
      </c>
      <c r="R2" s="44">
        <v>1</v>
      </c>
      <c r="S2" s="44">
        <v>1</v>
      </c>
      <c r="T2" s="44">
        <v>0</v>
      </c>
      <c r="U2" s="44">
        <v>0.01</v>
      </c>
    </row>
    <row r="3" spans="1:21" x14ac:dyDescent="0.25">
      <c r="A3" s="25" t="str">
        <f>Master!A10</f>
        <v>R10</v>
      </c>
      <c r="B3" s="25" t="str">
        <f>Master!B10</f>
        <v xml:space="preserve">TCA_R01325                         </v>
      </c>
      <c r="C3" s="25" t="str">
        <f>Master!C10</f>
        <v>1 Citrate = 1 Isocitrate</v>
      </c>
      <c r="D3" s="25" t="str">
        <f>Master!D10</f>
        <v>4.2.1.3</v>
      </c>
      <c r="E3" s="25">
        <f>Master!E10</f>
        <v>0</v>
      </c>
      <c r="F3" s="25">
        <f>Master!F10</f>
        <v>0</v>
      </c>
      <c r="G3" s="25" t="str">
        <f>Master!G10</f>
        <v>aconitate hydratase 1</v>
      </c>
      <c r="H3" s="25" t="str">
        <f>Master!H10</f>
        <v>Y</v>
      </c>
      <c r="I3" s="25"/>
      <c r="J3" s="44" t="str">
        <f t="shared" si="1"/>
        <v>R10</v>
      </c>
      <c r="K3" s="44" t="str">
        <f t="shared" si="2"/>
        <v>1 Citrate = 1 Isocitrate</v>
      </c>
      <c r="L3" s="44" t="s">
        <v>441</v>
      </c>
      <c r="M3" s="44" t="s">
        <v>442</v>
      </c>
      <c r="N3" s="44" t="str">
        <f t="shared" si="3"/>
        <v>-inf</v>
      </c>
      <c r="O3" s="44" t="s">
        <v>217</v>
      </c>
      <c r="P3" s="44">
        <v>0</v>
      </c>
      <c r="Q3" s="44">
        <v>0</v>
      </c>
      <c r="R3" s="44">
        <v>1</v>
      </c>
      <c r="S3" s="44">
        <v>1</v>
      </c>
      <c r="T3" s="44">
        <v>0</v>
      </c>
      <c r="U3" s="44">
        <v>0.01</v>
      </c>
    </row>
    <row r="4" spans="1:21" x14ac:dyDescent="0.25">
      <c r="A4" s="25" t="str">
        <f>Master!A12</f>
        <v>R12</v>
      </c>
      <c r="B4" s="25" t="str">
        <f>Master!B12</f>
        <v>TCA_R01899</v>
      </c>
      <c r="C4" s="25" t="str">
        <f>Master!C12</f>
        <v>NADP + Isocitrate = NADPH + CO2 + 2-Oxoglutarate</v>
      </c>
      <c r="D4" s="25" t="str">
        <f>Master!D12</f>
        <v>1.1.1.42</v>
      </c>
      <c r="E4" s="25">
        <f>Master!E12</f>
        <v>0</v>
      </c>
      <c r="F4" s="25">
        <f>Master!F12</f>
        <v>0</v>
      </c>
      <c r="G4" s="25" t="str">
        <f>Master!G12</f>
        <v>Isocitrate dehydrogenases</v>
      </c>
      <c r="H4" s="25" t="str">
        <f>Master!H12</f>
        <v>N</v>
      </c>
      <c r="I4" s="25"/>
      <c r="J4" s="44" t="str">
        <f t="shared" si="1"/>
        <v>R12</v>
      </c>
      <c r="K4" s="44" t="str">
        <f t="shared" si="2"/>
        <v>NADP + Isocitrate = NADPH + CO2 + 2-Oxoglutarate</v>
      </c>
      <c r="L4" s="44" t="s">
        <v>441</v>
      </c>
      <c r="M4" s="44" t="s">
        <v>442</v>
      </c>
      <c r="N4" s="44" t="str">
        <f t="shared" si="3"/>
        <v>0</v>
      </c>
      <c r="O4" s="44" t="s">
        <v>217</v>
      </c>
      <c r="P4" s="44">
        <v>0</v>
      </c>
      <c r="Q4" s="44">
        <v>0</v>
      </c>
      <c r="R4" s="44">
        <v>1</v>
      </c>
      <c r="S4" s="44">
        <v>1</v>
      </c>
      <c r="T4" s="44">
        <v>0</v>
      </c>
      <c r="U4" s="44">
        <v>0.01</v>
      </c>
    </row>
    <row r="5" spans="1:21" x14ac:dyDescent="0.25">
      <c r="A5" s="25" t="str">
        <f>Master!A14</f>
        <v>R14</v>
      </c>
      <c r="B5" s="25" t="str">
        <f>Master!B14</f>
        <v>TCA_R01197_assumed</v>
      </c>
      <c r="C5" s="25" t="str">
        <f>Master!C14</f>
        <v>CoA + 2-Oxoglutarate + 1 NAD = CO2 + Succinyl-CoA + 1 NADH</v>
      </c>
      <c r="D5" s="25" t="str">
        <f>Master!D14</f>
        <v>1.2.7.3</v>
      </c>
      <c r="E5" s="25">
        <f>Master!E14</f>
        <v>0</v>
      </c>
      <c r="F5" s="25">
        <f>Master!F14</f>
        <v>0</v>
      </c>
      <c r="G5" s="25" t="str">
        <f>Master!G14</f>
        <v>2-oxoacid:acceptor oxidoreductase, alpha subunit</v>
      </c>
      <c r="H5" s="25" t="str">
        <f>Master!H14</f>
        <v>N</v>
      </c>
      <c r="I5" s="25"/>
      <c r="J5" s="44" t="str">
        <f t="shared" si="1"/>
        <v>R14</v>
      </c>
      <c r="K5" s="44" t="str">
        <f t="shared" si="2"/>
        <v>CoA + 2-Oxoglutarate + 1 NAD = CO2 + Succinyl-CoA + 1 NADH</v>
      </c>
      <c r="L5" s="44" t="s">
        <v>441</v>
      </c>
      <c r="M5" s="44" t="s">
        <v>442</v>
      </c>
      <c r="N5" s="44" t="str">
        <f t="shared" si="3"/>
        <v>0</v>
      </c>
      <c r="O5" s="44" t="s">
        <v>217</v>
      </c>
      <c r="P5" s="44">
        <v>0</v>
      </c>
      <c r="Q5" s="44">
        <v>0</v>
      </c>
      <c r="R5" s="44">
        <v>1</v>
      </c>
      <c r="S5" s="44">
        <v>1</v>
      </c>
      <c r="T5" s="44">
        <v>0</v>
      </c>
      <c r="U5" s="44">
        <v>0.01</v>
      </c>
    </row>
    <row r="6" spans="1:21" x14ac:dyDescent="0.25">
      <c r="A6" s="25" t="str">
        <f>Master!A17</f>
        <v>R17</v>
      </c>
      <c r="B6" s="25" t="str">
        <f>Master!B17</f>
        <v xml:space="preserve">TCA_R00405                         </v>
      </c>
      <c r="C6" s="25" t="str">
        <f>Master!C17</f>
        <v xml:space="preserve">1 ADP + 1 Phosphate + 1 Succinyl-CoA = 1 ATP + 1 CoA + 1 Succinate </v>
      </c>
      <c r="D6" s="25" t="str">
        <f>Master!D17</f>
        <v>6.2.1.5</v>
      </c>
      <c r="E6" s="25">
        <f>Master!E17</f>
        <v>0</v>
      </c>
      <c r="F6" s="25">
        <f>Master!F17</f>
        <v>0</v>
      </c>
      <c r="G6" s="25" t="str">
        <f>Master!G17</f>
        <v>succinyl-CoA synthetase, alpha subunit</v>
      </c>
      <c r="H6" s="25" t="str">
        <f>Master!H17</f>
        <v>Y</v>
      </c>
      <c r="I6" s="25"/>
      <c r="J6" s="44" t="str">
        <f t="shared" si="1"/>
        <v>R17</v>
      </c>
      <c r="K6" s="44" t="str">
        <f t="shared" si="2"/>
        <v xml:space="preserve">1 ADP + 1 Phosphate + 1 Succinyl-CoA = 1 ATP + 1 CoA + 1 Succinate </v>
      </c>
      <c r="L6" s="44" t="s">
        <v>441</v>
      </c>
      <c r="M6" s="44" t="s">
        <v>442</v>
      </c>
      <c r="N6" s="44" t="str">
        <f t="shared" si="3"/>
        <v>-inf</v>
      </c>
      <c r="O6" s="44" t="s">
        <v>217</v>
      </c>
      <c r="P6" s="44">
        <v>0</v>
      </c>
      <c r="Q6" s="44">
        <v>0</v>
      </c>
      <c r="R6" s="44">
        <v>1</v>
      </c>
      <c r="S6" s="44">
        <v>1</v>
      </c>
      <c r="T6" s="44">
        <v>0</v>
      </c>
      <c r="U6" s="44">
        <v>0.01</v>
      </c>
    </row>
    <row r="7" spans="1:21" x14ac:dyDescent="0.25">
      <c r="A7" s="25" t="str">
        <f>Master!A20</f>
        <v>R20</v>
      </c>
      <c r="B7" s="25" t="str">
        <f>Master!B20</f>
        <v>TCA_complex_II-EC-1.3.99.1_assumed</v>
      </c>
      <c r="C7" s="25" t="str">
        <f>Master!C20</f>
        <v xml:space="preserve">1 ubiquinone + 1 Succinate = 1 ubiquinol + 1 Fumarate </v>
      </c>
      <c r="D7" s="25" t="str">
        <f>Master!D20</f>
        <v>1.3.99.1</v>
      </c>
      <c r="E7" s="25">
        <f>Master!E20</f>
        <v>0</v>
      </c>
      <c r="F7" s="25">
        <f>Master!F20</f>
        <v>0</v>
      </c>
      <c r="G7" s="25" t="str">
        <f>Master!G20</f>
        <v>succinate dehydrogenase and fumarate reductase iron-sulfur protein</v>
      </c>
      <c r="H7" s="25" t="str">
        <f>Master!H20</f>
        <v>Y</v>
      </c>
      <c r="I7" s="25"/>
      <c r="J7" s="44" t="str">
        <f t="shared" si="1"/>
        <v>R20</v>
      </c>
      <c r="K7" s="44" t="str">
        <f t="shared" si="2"/>
        <v xml:space="preserve">1 ubiquinone + 1 Succinate = 1 ubiquinol + 1 Fumarate </v>
      </c>
      <c r="L7" s="44" t="s">
        <v>441</v>
      </c>
      <c r="M7" s="44" t="s">
        <v>442</v>
      </c>
      <c r="N7" s="44" t="str">
        <f t="shared" si="3"/>
        <v>-inf</v>
      </c>
      <c r="O7" s="44" t="s">
        <v>217</v>
      </c>
      <c r="P7" s="44">
        <v>0</v>
      </c>
      <c r="Q7" s="44">
        <v>0</v>
      </c>
      <c r="R7" s="44">
        <v>1</v>
      </c>
      <c r="S7" s="44">
        <v>1</v>
      </c>
      <c r="T7" s="44">
        <v>0</v>
      </c>
      <c r="U7" s="44">
        <v>0.01</v>
      </c>
    </row>
    <row r="8" spans="1:21" x14ac:dyDescent="0.25">
      <c r="A8" s="25" t="str">
        <f>Master!A27</f>
        <v>R27</v>
      </c>
      <c r="B8" s="25" t="str">
        <f>Master!B27</f>
        <v xml:space="preserve">TCA_R01082                         </v>
      </c>
      <c r="C8" s="25" t="str">
        <f>Master!C27</f>
        <v>1 Fumarate + 1 H2O = 1 L-Malate</v>
      </c>
      <c r="D8" s="25" t="str">
        <f>Master!D27</f>
        <v>4.2.1.2</v>
      </c>
      <c r="E8" s="25">
        <f>Master!E27</f>
        <v>0</v>
      </c>
      <c r="F8" s="25">
        <f>Master!F27</f>
        <v>0</v>
      </c>
      <c r="G8" s="25" t="str">
        <f>Master!G27</f>
        <v>hydro-lyases, Fe-S type, tartrate/fumarate subfamily, beta region</v>
      </c>
      <c r="H8" s="25" t="str">
        <f>Master!H27</f>
        <v>Y</v>
      </c>
      <c r="I8" s="25"/>
      <c r="J8" s="44" t="str">
        <f t="shared" si="1"/>
        <v>R27</v>
      </c>
      <c r="K8" s="44" t="str">
        <f t="shared" si="2"/>
        <v>1 Fumarate + 1 H2O = 1 L-Malate</v>
      </c>
      <c r="L8" s="44" t="s">
        <v>441</v>
      </c>
      <c r="M8" s="44" t="s">
        <v>442</v>
      </c>
      <c r="N8" s="44" t="str">
        <f t="shared" si="3"/>
        <v>-inf</v>
      </c>
      <c r="O8" s="44" t="s">
        <v>217</v>
      </c>
      <c r="P8" s="44">
        <v>0</v>
      </c>
      <c r="Q8" s="44">
        <v>0</v>
      </c>
      <c r="R8" s="44">
        <v>1</v>
      </c>
      <c r="S8" s="44">
        <v>1</v>
      </c>
      <c r="T8" s="44">
        <v>0</v>
      </c>
      <c r="U8" s="44">
        <v>0.01</v>
      </c>
    </row>
    <row r="9" spans="1:21" x14ac:dyDescent="0.25">
      <c r="A9" s="25" t="str">
        <f>Master!A31</f>
        <v>R31</v>
      </c>
      <c r="B9" s="25" t="str">
        <f>Master!B31</f>
        <v xml:space="preserve">TCA_R00342                         </v>
      </c>
      <c r="C9" s="25" t="str">
        <f>Master!C31</f>
        <v xml:space="preserve">1 L-Malate + 1 NAD = 1 NADH + 1 Oxaloacetate + 1 Proton </v>
      </c>
      <c r="D9" s="25" t="str">
        <f>Master!D31</f>
        <v>1.1.1.37</v>
      </c>
      <c r="E9" s="25">
        <f>Master!E31</f>
        <v>0</v>
      </c>
      <c r="F9" s="25">
        <f>Master!F31</f>
        <v>0</v>
      </c>
      <c r="G9" s="25" t="str">
        <f>Master!G31</f>
        <v>Malate/lactate dehydrogenases</v>
      </c>
      <c r="H9" s="25" t="str">
        <f>Master!H31</f>
        <v>Y</v>
      </c>
      <c r="I9" s="25"/>
      <c r="J9" s="44" t="str">
        <f t="shared" si="1"/>
        <v>R31</v>
      </c>
      <c r="K9" s="44" t="str">
        <f t="shared" si="2"/>
        <v xml:space="preserve">1 L-Malate + 1 NAD = 1 NADH + 1 Oxaloacetate + 1 Proton </v>
      </c>
      <c r="L9" s="44" t="s">
        <v>441</v>
      </c>
      <c r="M9" s="44" t="s">
        <v>442</v>
      </c>
      <c r="N9" s="44" t="str">
        <f t="shared" si="3"/>
        <v>-inf</v>
      </c>
      <c r="O9" s="44" t="s">
        <v>217</v>
      </c>
      <c r="P9" s="44">
        <v>0</v>
      </c>
      <c r="Q9" s="44">
        <v>0</v>
      </c>
      <c r="R9" s="44">
        <v>1</v>
      </c>
      <c r="S9" s="44">
        <v>1</v>
      </c>
      <c r="T9" s="44">
        <v>0</v>
      </c>
      <c r="U9" s="44">
        <v>0.01</v>
      </c>
    </row>
    <row r="10" spans="1:21" x14ac:dyDescent="0.25">
      <c r="A10" s="25" t="str">
        <f>Master!A33</f>
        <v>R33</v>
      </c>
      <c r="B10" s="25" t="str">
        <f>Master!B33</f>
        <v xml:space="preserve">TCA_R00351                         </v>
      </c>
      <c r="C10" s="25" t="str">
        <f>Master!C33</f>
        <v>1 Acetyl-CoA + 1 H2O + 1 Oxaloacetate  = 1 Citrate + 1 CoA + 1 Proton</v>
      </c>
      <c r="D10" s="25" t="str">
        <f>Master!D33</f>
        <v>2.3.3.1</v>
      </c>
      <c r="E10" s="25">
        <f>Master!E33</f>
        <v>0</v>
      </c>
      <c r="F10" s="25">
        <f>Master!F33</f>
        <v>0</v>
      </c>
      <c r="G10" s="25" t="str">
        <f>Master!G33</f>
        <v>2-methylcitrate synthase/citrate synthase II</v>
      </c>
      <c r="H10" s="25" t="str">
        <f>Master!H33</f>
        <v>Y</v>
      </c>
      <c r="I10" s="25"/>
      <c r="J10" s="44" t="str">
        <f t="shared" si="1"/>
        <v>R33</v>
      </c>
      <c r="K10" s="44" t="str">
        <f t="shared" si="2"/>
        <v>1 Acetyl-CoA + 1 H2O + 1 Oxaloacetate  = 1 Citrate + 1 CoA + 1 Proton</v>
      </c>
      <c r="L10" s="44" t="s">
        <v>441</v>
      </c>
      <c r="M10" s="44" t="s">
        <v>442</v>
      </c>
      <c r="N10" s="44" t="str">
        <f t="shared" si="3"/>
        <v>-inf</v>
      </c>
      <c r="O10" s="44" t="s">
        <v>217</v>
      </c>
      <c r="P10" s="44">
        <v>0</v>
      </c>
      <c r="Q10" s="44">
        <v>0</v>
      </c>
      <c r="R10" s="44">
        <v>1</v>
      </c>
      <c r="S10" s="44">
        <v>1</v>
      </c>
      <c r="T10" s="44">
        <v>0</v>
      </c>
      <c r="U10" s="44">
        <v>0.01</v>
      </c>
    </row>
    <row r="11" spans="1:21" x14ac:dyDescent="0.25">
      <c r="A11" s="25" t="str">
        <f>Master!A36</f>
        <v>R36</v>
      </c>
      <c r="B11" s="25" t="str">
        <f>Master!B36</f>
        <v>Pyruvate_R00344</v>
      </c>
      <c r="C11" s="25" t="str">
        <f>Master!C36</f>
        <v>ADP + Phosphate + Oxaloacetate + 2 Proton = ATP + Pyruvate + H2CO3</v>
      </c>
      <c r="D11" s="25">
        <f>Master!D36</f>
        <v>0</v>
      </c>
      <c r="E11" s="25">
        <f>Master!E36</f>
        <v>0</v>
      </c>
      <c r="F11" s="25">
        <f>Master!F36</f>
        <v>0</v>
      </c>
      <c r="G11" s="25">
        <f>Master!G36</f>
        <v>0</v>
      </c>
      <c r="H11" s="25" t="str">
        <f>Master!H36</f>
        <v>N</v>
      </c>
      <c r="I11" s="25"/>
      <c r="J11" s="44" t="str">
        <f t="shared" si="1"/>
        <v>R36</v>
      </c>
      <c r="K11" s="44" t="str">
        <f t="shared" si="2"/>
        <v>ADP + Phosphate + Oxaloacetate + 2 Proton = ATP + Pyruvate + H2CO3</v>
      </c>
      <c r="L11" s="44" t="s">
        <v>441</v>
      </c>
      <c r="M11" s="44" t="s">
        <v>442</v>
      </c>
      <c r="N11" s="44" t="str">
        <f t="shared" si="3"/>
        <v>0</v>
      </c>
      <c r="O11" s="44" t="s">
        <v>217</v>
      </c>
      <c r="P11" s="44">
        <v>0</v>
      </c>
      <c r="Q11" s="44">
        <v>0</v>
      </c>
      <c r="R11" s="44">
        <v>1</v>
      </c>
      <c r="S11" s="44">
        <v>1</v>
      </c>
      <c r="T11" s="44">
        <v>0</v>
      </c>
      <c r="U11" s="44">
        <v>0.01</v>
      </c>
    </row>
    <row r="12" spans="1:21" x14ac:dyDescent="0.25">
      <c r="A12" s="25" t="str">
        <f>Master!A38</f>
        <v>R38</v>
      </c>
      <c r="B12" s="25" t="str">
        <f>Master!B38</f>
        <v>G-G_R00341_assumedfor_R00726</v>
      </c>
      <c r="C12" s="25" t="str">
        <f>Master!C38</f>
        <v>ATP + Oxaloacetate  = ADP + CO2 + Phosphoenolpyruvate</v>
      </c>
      <c r="D12" s="25" t="str">
        <f>Master!D38</f>
        <v>4.1.1.32</v>
      </c>
      <c r="E12" s="25">
        <f>Master!E38</f>
        <v>0</v>
      </c>
      <c r="F12" s="25">
        <f>Master!F38</f>
        <v>0</v>
      </c>
      <c r="G12" s="25" t="str">
        <f>Master!G38</f>
        <v>Phosphoenolpyruvate carboxykinase (GTP)</v>
      </c>
      <c r="H12" s="25" t="str">
        <f>Master!H38</f>
        <v>Y</v>
      </c>
      <c r="I12" s="25"/>
      <c r="J12" s="44" t="str">
        <f t="shared" si="1"/>
        <v>R38</v>
      </c>
      <c r="K12" s="44" t="str">
        <f t="shared" si="2"/>
        <v>ATP + Oxaloacetate  = ADP + CO2 + Phosphoenolpyruvate</v>
      </c>
      <c r="L12" s="44" t="s">
        <v>441</v>
      </c>
      <c r="M12" s="44" t="s">
        <v>442</v>
      </c>
      <c r="N12" s="44" t="str">
        <f t="shared" si="3"/>
        <v>-inf</v>
      </c>
      <c r="O12" s="44" t="s">
        <v>217</v>
      </c>
      <c r="P12" s="44">
        <v>0</v>
      </c>
      <c r="Q12" s="44">
        <v>0</v>
      </c>
      <c r="R12" s="44">
        <v>1</v>
      </c>
      <c r="S12" s="44">
        <v>1</v>
      </c>
      <c r="T12" s="44">
        <v>0</v>
      </c>
      <c r="U12" s="44">
        <v>0.01</v>
      </c>
    </row>
    <row r="13" spans="1:21" x14ac:dyDescent="0.25">
      <c r="A13" s="25" t="str">
        <f>Master!A40</f>
        <v>R40</v>
      </c>
      <c r="B13" s="25" t="str">
        <f>Master!B40</f>
        <v>pyruvate-dehyd</v>
      </c>
      <c r="C13" s="25" t="str">
        <f>Master!C40</f>
        <v>Pyruvate + CoA + 1 NAD = Acetyl-CoA + CO2 + 1 NADH</v>
      </c>
      <c r="D13" s="25" t="str">
        <f>Master!D40</f>
        <v>1.2.7.1</v>
      </c>
      <c r="E13" s="25">
        <f>Master!E40</f>
        <v>0</v>
      </c>
      <c r="F13" s="25">
        <f>Master!F40</f>
        <v>0</v>
      </c>
      <c r="G13" s="25" t="str">
        <f>Master!G40</f>
        <v>2-oxoacid:acceptor oxidoreductase, gamma subunit, pyruvate/2-ketoisovalerate family</v>
      </c>
      <c r="H13" s="25" t="str">
        <f>Master!H40</f>
        <v>Y</v>
      </c>
      <c r="I13" s="25"/>
      <c r="J13" s="44" t="str">
        <f t="shared" si="1"/>
        <v>R40</v>
      </c>
      <c r="K13" s="44" t="str">
        <f t="shared" si="2"/>
        <v>Pyruvate + CoA + 1 NAD = Acetyl-CoA + CO2 + 1 NADH</v>
      </c>
      <c r="L13" s="44" t="s">
        <v>441</v>
      </c>
      <c r="M13" s="44" t="s">
        <v>442</v>
      </c>
      <c r="N13" s="44" t="str">
        <f t="shared" si="3"/>
        <v>-inf</v>
      </c>
      <c r="O13" s="44" t="s">
        <v>217</v>
      </c>
      <c r="P13" s="44">
        <v>0</v>
      </c>
      <c r="Q13" s="44">
        <v>0</v>
      </c>
      <c r="R13" s="44">
        <v>1</v>
      </c>
      <c r="S13" s="44">
        <v>1</v>
      </c>
      <c r="T13" s="44">
        <v>0</v>
      </c>
      <c r="U13" s="44">
        <v>0.01</v>
      </c>
    </row>
    <row r="14" spans="1:21" x14ac:dyDescent="0.25">
      <c r="A14" s="25" t="str">
        <f>Master!A49</f>
        <v>R49</v>
      </c>
      <c r="B14" s="25" t="str">
        <f>Master!B49</f>
        <v>G-G_R00235</v>
      </c>
      <c r="C14" s="25" t="str">
        <f>Master!C49</f>
        <v>ATP + CoA + Acetate = PPi + AMP + Acetyl-CoA</v>
      </c>
      <c r="D14" s="25" t="str">
        <f>Master!D49</f>
        <v>6.2.1.1</v>
      </c>
      <c r="E14" s="25">
        <f>Master!E49</f>
        <v>0</v>
      </c>
      <c r="F14" s="25">
        <f>Master!F49</f>
        <v>0</v>
      </c>
      <c r="G14" s="25">
        <f>Master!G49</f>
        <v>0</v>
      </c>
      <c r="H14" s="25" t="str">
        <f>Master!H49</f>
        <v>N</v>
      </c>
      <c r="I14" s="25"/>
      <c r="J14" s="44" t="str">
        <f t="shared" si="1"/>
        <v>R49</v>
      </c>
      <c r="K14" s="44" t="str">
        <f t="shared" si="2"/>
        <v>ATP + CoA + Acetate = PPi + AMP + Acetyl-CoA</v>
      </c>
      <c r="L14" s="44" t="s">
        <v>441</v>
      </c>
      <c r="M14" s="44" t="s">
        <v>442</v>
      </c>
      <c r="N14" s="44" t="str">
        <f t="shared" si="3"/>
        <v>0</v>
      </c>
      <c r="O14" s="44" t="s">
        <v>217</v>
      </c>
      <c r="P14" s="44">
        <v>0</v>
      </c>
      <c r="Q14" s="44">
        <v>0</v>
      </c>
      <c r="R14" s="44">
        <v>1</v>
      </c>
      <c r="S14" s="44">
        <v>1</v>
      </c>
      <c r="T14" s="44">
        <v>0</v>
      </c>
      <c r="U14" s="44">
        <v>0.01</v>
      </c>
    </row>
    <row r="15" spans="1:21" x14ac:dyDescent="0.25">
      <c r="A15" s="25" t="str">
        <f>Master!A52</f>
        <v>R52</v>
      </c>
      <c r="B15" s="25" t="str">
        <f>Master!B52</f>
        <v xml:space="preserve">G-G_R00200                         </v>
      </c>
      <c r="C15" s="25" t="str">
        <f>Master!C52</f>
        <v xml:space="preserve">1 ADP + 1 Phosphoenolpyruvate + 1 Proton = 1 ATP + 1 Pyruvate </v>
      </c>
      <c r="D15" s="25" t="str">
        <f>Master!D52</f>
        <v>2.7.1.40</v>
      </c>
      <c r="E15" s="25">
        <f>Master!E52</f>
        <v>0</v>
      </c>
      <c r="F15" s="25">
        <f>Master!F52</f>
        <v>0</v>
      </c>
      <c r="G15" s="25" t="str">
        <f>Master!G52</f>
        <v>pyruvate kinase</v>
      </c>
      <c r="H15" s="25" t="str">
        <f>Master!H52</f>
        <v>N</v>
      </c>
      <c r="I15" s="25"/>
      <c r="J15" s="44" t="str">
        <f t="shared" si="1"/>
        <v>R52</v>
      </c>
      <c r="K15" s="44" t="str">
        <f t="shared" si="2"/>
        <v xml:space="preserve">1 ADP + 1 Phosphoenolpyruvate + 1 Proton = 1 ATP + 1 Pyruvate </v>
      </c>
      <c r="L15" s="44" t="s">
        <v>441</v>
      </c>
      <c r="M15" s="44" t="s">
        <v>442</v>
      </c>
      <c r="N15" s="44" t="str">
        <f t="shared" si="3"/>
        <v>0</v>
      </c>
      <c r="O15" s="44" t="s">
        <v>217</v>
      </c>
      <c r="P15" s="44">
        <v>0</v>
      </c>
      <c r="Q15" s="44">
        <v>0</v>
      </c>
      <c r="R15" s="44">
        <v>1</v>
      </c>
      <c r="S15" s="44">
        <v>1</v>
      </c>
      <c r="T15" s="44">
        <v>0</v>
      </c>
      <c r="U15" s="44">
        <v>0.01</v>
      </c>
    </row>
    <row r="16" spans="1:21" x14ac:dyDescent="0.25">
      <c r="A16" s="25" t="str">
        <f>Master!A54</f>
        <v>R54</v>
      </c>
      <c r="B16" s="25" t="str">
        <f>Master!B54</f>
        <v xml:space="preserve">G-G_R00658                         </v>
      </c>
      <c r="C16" s="25" t="str">
        <f>Master!C54</f>
        <v xml:space="preserve">1 2-Phospho-D-glycerate = 1 H2O + 1 Phosphoenolpyruvate </v>
      </c>
      <c r="D16" s="25" t="str">
        <f>Master!D54</f>
        <v>4.2.1.11</v>
      </c>
      <c r="E16" s="25">
        <f>Master!E54</f>
        <v>0</v>
      </c>
      <c r="F16" s="25">
        <f>Master!F54</f>
        <v>0</v>
      </c>
      <c r="G16" s="25" t="str">
        <f>Master!G54</f>
        <v>phosphopyruvate hydratase</v>
      </c>
      <c r="H16" s="25" t="str">
        <f>Master!H54</f>
        <v>Y</v>
      </c>
      <c r="I16" s="25"/>
      <c r="J16" s="44" t="str">
        <f t="shared" si="1"/>
        <v>R54</v>
      </c>
      <c r="K16" s="44" t="str">
        <f t="shared" si="2"/>
        <v xml:space="preserve">1 2-Phospho-D-glycerate = 1 H2O + 1 Phosphoenolpyruvate </v>
      </c>
      <c r="L16" s="44" t="s">
        <v>441</v>
      </c>
      <c r="M16" s="44" t="s">
        <v>442</v>
      </c>
      <c r="N16" s="44" t="str">
        <f t="shared" si="3"/>
        <v>-inf</v>
      </c>
      <c r="O16" s="44" t="s">
        <v>217</v>
      </c>
      <c r="P16" s="44">
        <v>0</v>
      </c>
      <c r="Q16" s="44">
        <v>0</v>
      </c>
      <c r="R16" s="44">
        <v>1</v>
      </c>
      <c r="S16" s="44">
        <v>1</v>
      </c>
      <c r="T16" s="44">
        <v>0</v>
      </c>
      <c r="U16" s="44">
        <v>0.01</v>
      </c>
    </row>
    <row r="17" spans="1:21" x14ac:dyDescent="0.25">
      <c r="A17" s="25" t="str">
        <f>Master!A56</f>
        <v>R56</v>
      </c>
      <c r="B17" s="25" t="str">
        <f>Master!B56</f>
        <v xml:space="preserve">G-G_R01518                         </v>
      </c>
      <c r="C17" s="25" t="str">
        <f>Master!C56</f>
        <v xml:space="preserve">1 2-Phospho-D-glycerate = 1 3-Phosphoglycerate </v>
      </c>
      <c r="D17" s="25" t="str">
        <f>Master!D56</f>
        <v>5.4.2.1</v>
      </c>
      <c r="E17" s="25">
        <f>Master!E56</f>
        <v>0</v>
      </c>
      <c r="F17" s="25">
        <f>Master!F56</f>
        <v>0</v>
      </c>
      <c r="G17" s="25" t="str">
        <f>Master!G56</f>
        <v>Fructose-2,6-bisphosphatase</v>
      </c>
      <c r="H17" s="25" t="str">
        <f>Master!H56</f>
        <v>Y</v>
      </c>
      <c r="I17" s="25"/>
      <c r="J17" s="44" t="str">
        <f t="shared" si="1"/>
        <v>R56</v>
      </c>
      <c r="K17" s="44" t="str">
        <f t="shared" si="2"/>
        <v xml:space="preserve">1 2-Phospho-D-glycerate = 1 3-Phosphoglycerate </v>
      </c>
      <c r="L17" s="44" t="s">
        <v>441</v>
      </c>
      <c r="M17" s="44" t="s">
        <v>442</v>
      </c>
      <c r="N17" s="44" t="str">
        <f t="shared" si="3"/>
        <v>-inf</v>
      </c>
      <c r="O17" s="44" t="s">
        <v>217</v>
      </c>
      <c r="P17" s="44">
        <v>0</v>
      </c>
      <c r="Q17" s="44">
        <v>0</v>
      </c>
      <c r="R17" s="44">
        <v>1</v>
      </c>
      <c r="S17" s="44">
        <v>1</v>
      </c>
      <c r="T17" s="44">
        <v>0</v>
      </c>
      <c r="U17" s="44">
        <v>0.01</v>
      </c>
    </row>
    <row r="18" spans="1:21" x14ac:dyDescent="0.25">
      <c r="A18" s="25" t="str">
        <f>Master!A59</f>
        <v>R59</v>
      </c>
      <c r="B18" s="25" t="str">
        <f>Master!B59</f>
        <v xml:space="preserve">G-G_R01512                         </v>
      </c>
      <c r="C18" s="25" t="str">
        <f>Master!C59</f>
        <v xml:space="preserve">1 3-Phosphoglycerate + 1 ATP = 1 1_3-Bisphospho-D-glycerate + 1 ADP </v>
      </c>
      <c r="D18" s="25" t="str">
        <f>Master!D59</f>
        <v>2.7.2.3</v>
      </c>
      <c r="E18" s="25">
        <f>Master!E59</f>
        <v>0</v>
      </c>
      <c r="F18" s="25">
        <f>Master!F59</f>
        <v>0</v>
      </c>
      <c r="G18" s="25" t="str">
        <f>Master!G59</f>
        <v>3-phosphoglycerate kinase</v>
      </c>
      <c r="H18" s="25" t="str">
        <f>Master!H59</f>
        <v>Y</v>
      </c>
      <c r="I18" s="25"/>
      <c r="J18" s="44" t="str">
        <f t="shared" si="1"/>
        <v>R59</v>
      </c>
      <c r="K18" s="44" t="str">
        <f t="shared" si="2"/>
        <v xml:space="preserve">1 3-Phosphoglycerate + 1 ATP = 1 1_3-Bisphospho-D-glycerate + 1 ADP </v>
      </c>
      <c r="L18" s="44" t="s">
        <v>441</v>
      </c>
      <c r="M18" s="44" t="s">
        <v>442</v>
      </c>
      <c r="N18" s="44" t="str">
        <f t="shared" si="3"/>
        <v>-inf</v>
      </c>
      <c r="O18" s="44" t="s">
        <v>217</v>
      </c>
      <c r="P18" s="44">
        <v>0</v>
      </c>
      <c r="Q18" s="44">
        <v>0</v>
      </c>
      <c r="R18" s="44">
        <v>1</v>
      </c>
      <c r="S18" s="44">
        <v>1</v>
      </c>
      <c r="T18" s="44">
        <v>0</v>
      </c>
      <c r="U18" s="44">
        <v>0.01</v>
      </c>
    </row>
    <row r="19" spans="1:21" x14ac:dyDescent="0.25">
      <c r="A19" s="25" t="str">
        <f>Master!A61</f>
        <v>R61</v>
      </c>
      <c r="B19" s="25" t="str">
        <f>Master!B61</f>
        <v xml:space="preserve">G-G_R01061                         </v>
      </c>
      <c r="C19" s="25" t="str">
        <f>Master!C61</f>
        <v xml:space="preserve">1 Glyceraldehyde3-phosphate + 1 NAD + 1 Phosphate = 1 1_3-Bisphospho-D-glycerate + 1 NADH + 1 Proton </v>
      </c>
      <c r="D19" s="25" t="str">
        <f>Master!D61</f>
        <v>1.2.1.59</v>
      </c>
      <c r="E19" s="25">
        <f>Master!E61</f>
        <v>0</v>
      </c>
      <c r="F19" s="25">
        <f>Master!F61</f>
        <v>0</v>
      </c>
      <c r="G19" s="25" t="str">
        <f>Master!G61</f>
        <v>glyceraldehyde-3-phosphate dehydrogenase, type II</v>
      </c>
      <c r="H19" s="25" t="str">
        <f>Master!H61</f>
        <v>Y</v>
      </c>
      <c r="I19" s="25"/>
      <c r="J19" s="44" t="str">
        <f t="shared" si="1"/>
        <v>R61</v>
      </c>
      <c r="K19" s="44" t="str">
        <f t="shared" si="2"/>
        <v xml:space="preserve">1 Glyceraldehyde3-phosphate + 1 NAD + 1 Phosphate = 1 1_3-Bisphospho-D-glycerate + 1 NADH + 1 Proton </v>
      </c>
      <c r="L19" s="44" t="s">
        <v>441</v>
      </c>
      <c r="M19" s="44" t="s">
        <v>442</v>
      </c>
      <c r="N19" s="44" t="str">
        <f t="shared" si="3"/>
        <v>-inf</v>
      </c>
      <c r="O19" s="44" t="s">
        <v>217</v>
      </c>
      <c r="P19" s="44">
        <v>0</v>
      </c>
      <c r="Q19" s="44">
        <v>0</v>
      </c>
      <c r="R19" s="44">
        <v>1</v>
      </c>
      <c r="S19" s="44">
        <v>1</v>
      </c>
      <c r="T19" s="44">
        <v>0</v>
      </c>
      <c r="U19" s="44">
        <v>0.01</v>
      </c>
    </row>
    <row r="20" spans="1:21" x14ac:dyDescent="0.25">
      <c r="A20" s="25" t="str">
        <f>Master!A63</f>
        <v>R63</v>
      </c>
      <c r="B20" s="25" t="str">
        <f>Master!B63</f>
        <v xml:space="preserve">G-G_R01015                         </v>
      </c>
      <c r="C20" s="25" t="str">
        <f>Master!C63</f>
        <v xml:space="preserve">1 Glyceraldehyde3-phosphate = 1 DHAP </v>
      </c>
      <c r="D20" s="25" t="str">
        <f>Master!D63</f>
        <v>5.3.1.1</v>
      </c>
      <c r="E20" s="25">
        <f>Master!E63</f>
        <v>0</v>
      </c>
      <c r="F20" s="25">
        <f>Master!F63</f>
        <v>0</v>
      </c>
      <c r="G20" s="25" t="str">
        <f>Master!G63</f>
        <v>triosephosphate isomerase</v>
      </c>
      <c r="H20" s="25" t="str">
        <f>Master!H63</f>
        <v>Y</v>
      </c>
      <c r="I20" s="25"/>
      <c r="J20" s="44" t="str">
        <f t="shared" si="1"/>
        <v>R63</v>
      </c>
      <c r="K20" s="44" t="str">
        <f t="shared" si="2"/>
        <v xml:space="preserve">1 Glyceraldehyde3-phosphate = 1 DHAP </v>
      </c>
      <c r="L20" s="44" t="s">
        <v>441</v>
      </c>
      <c r="M20" s="44" t="s">
        <v>442</v>
      </c>
      <c r="N20" s="44" t="str">
        <f t="shared" si="3"/>
        <v>-inf</v>
      </c>
      <c r="O20" s="44" t="s">
        <v>217</v>
      </c>
      <c r="P20" s="44">
        <v>0</v>
      </c>
      <c r="Q20" s="44">
        <v>0</v>
      </c>
      <c r="R20" s="44">
        <v>1</v>
      </c>
      <c r="S20" s="44">
        <v>1</v>
      </c>
      <c r="T20" s="44">
        <v>0</v>
      </c>
      <c r="U20" s="44">
        <v>0.01</v>
      </c>
    </row>
    <row r="21" spans="1:21" x14ac:dyDescent="0.25">
      <c r="A21" s="25" t="str">
        <f>Master!A65</f>
        <v>R65</v>
      </c>
      <c r="B21" s="25" t="str">
        <f>Master!B65</f>
        <v>G-G_R01070_assumed</v>
      </c>
      <c r="C21" s="25" t="str">
        <f>Master!C65</f>
        <v>D-fructose-1_6-bisphosphate = DHAP + Glyceraldehyde3-phosphate</v>
      </c>
      <c r="D21" s="25" t="str">
        <f>Master!D65</f>
        <v>4.1.2.13</v>
      </c>
      <c r="E21" s="25">
        <f>Master!E65</f>
        <v>0</v>
      </c>
      <c r="F21" s="25">
        <f>Master!F65</f>
        <v>0</v>
      </c>
      <c r="G21" s="25" t="str">
        <f>Master!G65</f>
        <v>DhnA-type fructose-1,6-bisphosphate aldolase and related enzymes</v>
      </c>
      <c r="H21" s="25" t="str">
        <f>Master!H65</f>
        <v>Y</v>
      </c>
      <c r="I21" s="25"/>
      <c r="J21" s="44" t="str">
        <f t="shared" si="1"/>
        <v>R65</v>
      </c>
      <c r="K21" s="44" t="str">
        <f t="shared" si="2"/>
        <v>D-fructose-1_6-bisphosphate = DHAP + Glyceraldehyde3-phosphate</v>
      </c>
      <c r="L21" s="44" t="s">
        <v>441</v>
      </c>
      <c r="M21" s="44" t="s">
        <v>442</v>
      </c>
      <c r="N21" s="44" t="str">
        <f t="shared" si="3"/>
        <v>-inf</v>
      </c>
      <c r="O21" s="44" t="s">
        <v>217</v>
      </c>
      <c r="P21" s="44">
        <v>0</v>
      </c>
      <c r="Q21" s="44">
        <v>0</v>
      </c>
      <c r="R21" s="44">
        <v>1</v>
      </c>
      <c r="S21" s="44">
        <v>1</v>
      </c>
      <c r="T21" s="44">
        <v>0</v>
      </c>
      <c r="U21" s="44">
        <v>0.01</v>
      </c>
    </row>
    <row r="22" spans="1:21" x14ac:dyDescent="0.25">
      <c r="A22" s="25" t="str">
        <f>Master!A68</f>
        <v>R68</v>
      </c>
      <c r="B22" s="25" t="str">
        <f>Master!B68</f>
        <v xml:space="preserve">G-G_R04780                         </v>
      </c>
      <c r="C22" s="25" t="str">
        <f>Master!C68</f>
        <v xml:space="preserve">1 D-fructose-1_6-bisphosphate + 1 H2O = 1 D-fructose-6-phosphate + 1 Phosphate </v>
      </c>
      <c r="D22" s="25" t="str">
        <f>Master!D68</f>
        <v>3.1.3.11</v>
      </c>
      <c r="E22" s="25">
        <f>Master!E68</f>
        <v>0</v>
      </c>
      <c r="F22" s="25">
        <f>Master!F68</f>
        <v>0</v>
      </c>
      <c r="G22" s="25" t="str">
        <f>Master!G68</f>
        <v>Archaeal fructose 1,6-bisphosphatase</v>
      </c>
      <c r="H22" s="25" t="str">
        <f>Master!H68</f>
        <v>N</v>
      </c>
      <c r="I22" s="25"/>
      <c r="J22" s="44" t="str">
        <f t="shared" si="1"/>
        <v>R68</v>
      </c>
      <c r="K22" s="44" t="str">
        <f t="shared" si="2"/>
        <v xml:space="preserve">1 D-fructose-1_6-bisphosphate + 1 H2O = 1 D-fructose-6-phosphate + 1 Phosphate </v>
      </c>
      <c r="L22" s="44" t="s">
        <v>441</v>
      </c>
      <c r="M22" s="44" t="s">
        <v>442</v>
      </c>
      <c r="N22" s="44" t="str">
        <f t="shared" si="3"/>
        <v>0</v>
      </c>
      <c r="O22" s="44" t="s">
        <v>217</v>
      </c>
      <c r="P22" s="44">
        <v>0</v>
      </c>
      <c r="Q22" s="44">
        <v>0</v>
      </c>
      <c r="R22" s="44">
        <v>1</v>
      </c>
      <c r="S22" s="44">
        <v>1</v>
      </c>
      <c r="T22" s="44">
        <v>0</v>
      </c>
      <c r="U22" s="44">
        <v>0.01</v>
      </c>
    </row>
    <row r="23" spans="1:21" x14ac:dyDescent="0.25">
      <c r="A23" s="25" t="str">
        <f>Master!A70</f>
        <v>R70</v>
      </c>
      <c r="B23" s="25" t="str">
        <f>Master!B70</f>
        <v xml:space="preserve">G-G_glc6p-frc6p-isom               </v>
      </c>
      <c r="C23" s="25" t="str">
        <f>Master!C70</f>
        <v xml:space="preserve">1 glucose-6-phosphate = 1 D-fructose-6-phosphate </v>
      </c>
      <c r="D23" s="25" t="str">
        <f>Master!D70</f>
        <v>5.3.1.9</v>
      </c>
      <c r="E23" s="25">
        <f>Master!E70</f>
        <v>0</v>
      </c>
      <c r="F23" s="25">
        <f>Master!F70</f>
        <v>0</v>
      </c>
      <c r="G23" s="25" t="str">
        <f>Master!G70</f>
        <v>bifunctional phosphoglucose/phosphomannose isomerase</v>
      </c>
      <c r="H23" s="25" t="str">
        <f>Master!H70</f>
        <v>Y</v>
      </c>
      <c r="I23" s="25"/>
      <c r="J23" s="44" t="str">
        <f t="shared" ref="J23:J48" si="4">A23</f>
        <v>R70</v>
      </c>
      <c r="K23" s="44" t="str">
        <f t="shared" ref="K23:K48" si="5">C23</f>
        <v xml:space="preserve">1 glucose-6-phosphate = 1 D-fructose-6-phosphate </v>
      </c>
      <c r="L23" s="44" t="s">
        <v>441</v>
      </c>
      <c r="M23" s="44" t="s">
        <v>442</v>
      </c>
      <c r="N23" s="44" t="str">
        <f t="shared" ref="N23:N48" si="6">IF(EXACT(H23,"Y"),"-inf","0")</f>
        <v>-inf</v>
      </c>
      <c r="O23" s="44" t="s">
        <v>217</v>
      </c>
      <c r="P23" s="44">
        <v>0</v>
      </c>
      <c r="Q23" s="44">
        <v>0</v>
      </c>
      <c r="R23" s="44">
        <v>1</v>
      </c>
      <c r="S23" s="44">
        <v>1</v>
      </c>
      <c r="T23" s="44">
        <v>0</v>
      </c>
      <c r="U23" s="44">
        <v>0.01</v>
      </c>
    </row>
    <row r="24" spans="1:21" x14ac:dyDescent="0.25">
      <c r="A24" s="25" t="str">
        <f>Master!A72</f>
        <v>R72</v>
      </c>
      <c r="B24" s="25" t="str">
        <f>Master!B72</f>
        <v xml:space="preserve">G-G_R01058                         </v>
      </c>
      <c r="C24" s="25" t="str">
        <f>Master!C72</f>
        <v xml:space="preserve">1 Glyceraldehyde3-phosphate + 1 H2O + 1 NADP = 1 3-Phosphoglycerate + 1 NADPH + 2 Proton </v>
      </c>
      <c r="D24" s="25">
        <f>Master!D72</f>
        <v>0</v>
      </c>
      <c r="E24" s="25">
        <f>Master!E72</f>
        <v>0</v>
      </c>
      <c r="F24" s="25">
        <f>Master!F72</f>
        <v>0</v>
      </c>
      <c r="G24" s="25">
        <f>Master!G72</f>
        <v>0</v>
      </c>
      <c r="H24" s="25" t="str">
        <f>Master!H72</f>
        <v>N</v>
      </c>
      <c r="I24" s="25"/>
      <c r="J24" s="44" t="str">
        <f t="shared" si="4"/>
        <v>R72</v>
      </c>
      <c r="K24" s="44" t="str">
        <f t="shared" si="5"/>
        <v xml:space="preserve">1 Glyceraldehyde3-phosphate + 1 H2O + 1 NADP = 1 3-Phosphoglycerate + 1 NADPH + 2 Proton </v>
      </c>
      <c r="L24" s="44" t="s">
        <v>441</v>
      </c>
      <c r="M24" s="44" t="s">
        <v>442</v>
      </c>
      <c r="N24" s="44" t="str">
        <f t="shared" si="6"/>
        <v>0</v>
      </c>
      <c r="O24" s="44" t="s">
        <v>217</v>
      </c>
      <c r="P24" s="44">
        <v>0</v>
      </c>
      <c r="Q24" s="44">
        <v>0</v>
      </c>
      <c r="R24" s="44">
        <v>1</v>
      </c>
      <c r="S24" s="44">
        <v>1</v>
      </c>
      <c r="T24" s="44">
        <v>0</v>
      </c>
      <c r="U24" s="44">
        <v>0.01</v>
      </c>
    </row>
    <row r="25" spans="1:21" x14ac:dyDescent="0.25">
      <c r="A25" s="25" t="str">
        <f>Master!A74</f>
        <v>R74</v>
      </c>
      <c r="B25" s="25" t="str">
        <f>Master!B74</f>
        <v>pyruvate_R00199</v>
      </c>
      <c r="C25" s="25" t="str">
        <f>Master!C74</f>
        <v>H2O + ATP + Pyruvate = Phosphate + AMP + Phosphoenolpyruvate + 2 Proton</v>
      </c>
      <c r="D25" s="25" t="str">
        <f>Master!D74</f>
        <v>2.7.9.2</v>
      </c>
      <c r="E25" s="25">
        <f>Master!E74</f>
        <v>0</v>
      </c>
      <c r="F25" s="25">
        <f>Master!F74</f>
        <v>0</v>
      </c>
      <c r="G25" s="25" t="str">
        <f>Master!G74</f>
        <v>Phosphoenolpyruvate synthase/pyruvate phosphate dikinase</v>
      </c>
      <c r="H25" s="25" t="str">
        <f>Master!H74</f>
        <v>N</v>
      </c>
      <c r="I25" s="25"/>
      <c r="J25" s="44" t="str">
        <f t="shared" si="4"/>
        <v>R74</v>
      </c>
      <c r="K25" s="44" t="str">
        <f t="shared" si="5"/>
        <v>H2O + ATP + Pyruvate = Phosphate + AMP + Phosphoenolpyruvate + 2 Proton</v>
      </c>
      <c r="L25" s="44" t="s">
        <v>441</v>
      </c>
      <c r="M25" s="44" t="s">
        <v>442</v>
      </c>
      <c r="N25" s="44" t="str">
        <f t="shared" si="6"/>
        <v>0</v>
      </c>
      <c r="O25" s="44" t="s">
        <v>217</v>
      </c>
      <c r="P25" s="44">
        <v>0</v>
      </c>
      <c r="Q25" s="44">
        <v>0</v>
      </c>
      <c r="R25" s="44">
        <v>1</v>
      </c>
      <c r="S25" s="44">
        <v>1</v>
      </c>
      <c r="T25" s="44">
        <v>0</v>
      </c>
      <c r="U25" s="44">
        <v>0.01</v>
      </c>
    </row>
    <row r="26" spans="1:21" x14ac:dyDescent="0.25">
      <c r="A26" s="25" t="str">
        <f>Master!A77</f>
        <v>R77</v>
      </c>
      <c r="B26" s="25" t="str">
        <f>Master!B77</f>
        <v xml:space="preserve">pyruvate_R00345                       </v>
      </c>
      <c r="C26" s="25" t="str">
        <f>Master!C77</f>
        <v xml:space="preserve">1 CO2 + 1 H2O + 1 Phosphoenolpyruvate = 1 Oxaloacetate + 1 Phosphate + 1 Proton </v>
      </c>
      <c r="D26" s="25" t="str">
        <f>Master!D77</f>
        <v>4.1.1.31</v>
      </c>
      <c r="E26" s="25">
        <f>Master!E77</f>
        <v>0</v>
      </c>
      <c r="F26" s="25">
        <f>Master!F77</f>
        <v>0</v>
      </c>
      <c r="G26" s="25" t="str">
        <f>Master!G77</f>
        <v>phosphoenolpyruvate carboxylase, archaeal type</v>
      </c>
      <c r="H26" s="25" t="str">
        <f>Master!H77</f>
        <v>N</v>
      </c>
      <c r="I26" s="25"/>
      <c r="J26" s="44" t="str">
        <f t="shared" si="4"/>
        <v>R77</v>
      </c>
      <c r="K26" s="44" t="str">
        <f t="shared" si="5"/>
        <v xml:space="preserve">1 CO2 + 1 H2O + 1 Phosphoenolpyruvate = 1 Oxaloacetate + 1 Phosphate + 1 Proton </v>
      </c>
      <c r="L26" s="44" t="s">
        <v>441</v>
      </c>
      <c r="M26" s="44" t="s">
        <v>442</v>
      </c>
      <c r="N26" s="44" t="str">
        <f t="shared" si="6"/>
        <v>0</v>
      </c>
      <c r="O26" s="44" t="s">
        <v>217</v>
      </c>
      <c r="P26" s="44">
        <v>0</v>
      </c>
      <c r="Q26" s="44">
        <v>0</v>
      </c>
      <c r="R26" s="44">
        <v>1</v>
      </c>
      <c r="S26" s="44">
        <v>1</v>
      </c>
      <c r="T26" s="44">
        <v>0</v>
      </c>
      <c r="U26" s="44">
        <v>0.01</v>
      </c>
    </row>
    <row r="27" spans="1:21" x14ac:dyDescent="0.25">
      <c r="A27" s="25" t="str">
        <f>Master!A79</f>
        <v>R79</v>
      </c>
      <c r="B27" s="25" t="str">
        <f>Master!B79</f>
        <v xml:space="preserve">pyruvate_R00216                       </v>
      </c>
      <c r="C27" s="25" t="str">
        <f>Master!C79</f>
        <v xml:space="preserve">1 L-Malate + 1 NADP = 1 CO2 + 1 NADPH + 1 Pyruvate </v>
      </c>
      <c r="D27" s="25" t="str">
        <f>Master!D79</f>
        <v>1.1.1.38</v>
      </c>
      <c r="E27" s="25">
        <f>Master!E79</f>
        <v>0</v>
      </c>
      <c r="F27" s="25">
        <f>Master!F79</f>
        <v>0</v>
      </c>
      <c r="G27" s="25" t="str">
        <f>Master!G79</f>
        <v>Malic enzyme</v>
      </c>
      <c r="H27" s="25" t="str">
        <f>Master!H79</f>
        <v>Y</v>
      </c>
      <c r="I27" s="25"/>
      <c r="J27" s="44" t="str">
        <f t="shared" si="4"/>
        <v>R79</v>
      </c>
      <c r="K27" s="44" t="str">
        <f t="shared" si="5"/>
        <v xml:space="preserve">1 L-Malate + 1 NADP = 1 CO2 + 1 NADPH + 1 Pyruvate </v>
      </c>
      <c r="L27" s="44" t="s">
        <v>441</v>
      </c>
      <c r="M27" s="44" t="s">
        <v>442</v>
      </c>
      <c r="N27" s="44" t="str">
        <f t="shared" si="6"/>
        <v>-inf</v>
      </c>
      <c r="O27" s="44" t="s">
        <v>217</v>
      </c>
      <c r="P27" s="44">
        <v>0</v>
      </c>
      <c r="Q27" s="44">
        <v>0</v>
      </c>
      <c r="R27" s="44">
        <v>1</v>
      </c>
      <c r="S27" s="44">
        <v>1</v>
      </c>
      <c r="T27" s="44">
        <v>0</v>
      </c>
      <c r="U27" s="44">
        <v>0.01</v>
      </c>
    </row>
    <row r="28" spans="1:21" x14ac:dyDescent="0.25">
      <c r="A28" s="25" t="str">
        <f>Master!A83</f>
        <v>R83</v>
      </c>
      <c r="B28" s="25" t="str">
        <f>Master!B83</f>
        <v xml:space="preserve">PPP_R01641                         </v>
      </c>
      <c r="C28" s="25" t="str">
        <f>Master!C83</f>
        <v xml:space="preserve">1 Glyceraldehyde3-phosphate + 1 Sedoheptulose7-phosphate = 1 D-Xylulose5-phosphate + 1 ribose-5-phosphate </v>
      </c>
      <c r="D28" s="25" t="str">
        <f>Master!D83</f>
        <v>2.2.1.1</v>
      </c>
      <c r="E28" s="25">
        <f>Master!E83</f>
        <v>0</v>
      </c>
      <c r="F28" s="25">
        <f>Master!F83</f>
        <v>0</v>
      </c>
      <c r="G28" s="25" t="str">
        <f>Master!G83</f>
        <v>Transketolase, C-terminal subunit</v>
      </c>
      <c r="H28" s="25" t="str">
        <f>Master!H83</f>
        <v>Y</v>
      </c>
      <c r="I28" s="25"/>
      <c r="J28" s="44" t="str">
        <f t="shared" si="4"/>
        <v>R83</v>
      </c>
      <c r="K28" s="44" t="str">
        <f t="shared" si="5"/>
        <v xml:space="preserve">1 Glyceraldehyde3-phosphate + 1 Sedoheptulose7-phosphate = 1 D-Xylulose5-phosphate + 1 ribose-5-phosphate </v>
      </c>
      <c r="L28" s="44" t="s">
        <v>441</v>
      </c>
      <c r="M28" s="44" t="s">
        <v>442</v>
      </c>
      <c r="N28" s="44" t="str">
        <f t="shared" si="6"/>
        <v>-inf</v>
      </c>
      <c r="O28" s="44" t="s">
        <v>217</v>
      </c>
      <c r="P28" s="44">
        <v>0</v>
      </c>
      <c r="Q28" s="44">
        <v>0</v>
      </c>
      <c r="R28" s="44">
        <v>1</v>
      </c>
      <c r="S28" s="44">
        <v>1</v>
      </c>
      <c r="T28" s="44">
        <v>0</v>
      </c>
      <c r="U28" s="44">
        <v>0.01</v>
      </c>
    </row>
    <row r="29" spans="1:21" x14ac:dyDescent="0.25">
      <c r="A29" s="25" t="str">
        <f>Master!A84</f>
        <v>R84</v>
      </c>
      <c r="B29" s="25" t="str">
        <f>Master!B84</f>
        <v xml:space="preserve">PPP_R01830_R01067                  </v>
      </c>
      <c r="C29" s="25" t="str">
        <f>Master!C84</f>
        <v xml:space="preserve">1 D-fructose-6-phosphate + 1 Glyceraldehyde3-phosphate = 1 D-Erythrose4-phosphate + 1 D-Xylulose5-phosphate </v>
      </c>
      <c r="D29" s="25" t="str">
        <f>Master!D84</f>
        <v>2.2.1.1</v>
      </c>
      <c r="E29" s="25">
        <f>Master!E84</f>
        <v>0</v>
      </c>
      <c r="F29" s="25">
        <f>Master!F84</f>
        <v>0</v>
      </c>
      <c r="G29" s="25" t="str">
        <f>Master!G84</f>
        <v>Transketolase, N-terminal subunit</v>
      </c>
      <c r="H29" s="25" t="str">
        <f>Master!H84</f>
        <v>Y</v>
      </c>
      <c r="I29" s="25"/>
      <c r="J29" s="44" t="str">
        <f t="shared" si="4"/>
        <v>R84</v>
      </c>
      <c r="K29" s="44" t="str">
        <f t="shared" si="5"/>
        <v xml:space="preserve">1 D-fructose-6-phosphate + 1 Glyceraldehyde3-phosphate = 1 D-Erythrose4-phosphate + 1 D-Xylulose5-phosphate </v>
      </c>
      <c r="L29" s="44" t="s">
        <v>441</v>
      </c>
      <c r="M29" s="44" t="s">
        <v>442</v>
      </c>
      <c r="N29" s="44" t="str">
        <f t="shared" si="6"/>
        <v>-inf</v>
      </c>
      <c r="O29" s="44" t="s">
        <v>217</v>
      </c>
      <c r="P29" s="44">
        <v>0</v>
      </c>
      <c r="Q29" s="44">
        <v>0</v>
      </c>
      <c r="R29" s="44">
        <v>1</v>
      </c>
      <c r="S29" s="44">
        <v>1</v>
      </c>
      <c r="T29" s="44">
        <v>0</v>
      </c>
      <c r="U29" s="44">
        <v>0.01</v>
      </c>
    </row>
    <row r="30" spans="1:21" x14ac:dyDescent="0.25">
      <c r="A30" s="25" t="str">
        <f>Master!A86</f>
        <v>R86</v>
      </c>
      <c r="B30" s="25" t="str">
        <f>Master!B86</f>
        <v>PPP_R01529_assumed</v>
      </c>
      <c r="C30" s="25" t="str">
        <f>Master!C86</f>
        <v>D-Ribulose5-phosphate = D-Xylulose5-phosphate</v>
      </c>
      <c r="D30" s="25" t="str">
        <f>Master!D86</f>
        <v>5.1.3.1</v>
      </c>
      <c r="E30" s="25">
        <f>Master!E86</f>
        <v>0</v>
      </c>
      <c r="F30" s="25">
        <f>Master!F86</f>
        <v>0</v>
      </c>
      <c r="G30" s="25" t="str">
        <f>Master!G86</f>
        <v>assumed</v>
      </c>
      <c r="H30" s="25" t="str">
        <f>Master!H86</f>
        <v>Y</v>
      </c>
      <c r="I30" s="25"/>
      <c r="J30" s="44" t="str">
        <f t="shared" si="4"/>
        <v>R86</v>
      </c>
      <c r="K30" s="44" t="str">
        <f t="shared" si="5"/>
        <v>D-Ribulose5-phosphate = D-Xylulose5-phosphate</v>
      </c>
      <c r="L30" s="44" t="s">
        <v>441</v>
      </c>
      <c r="M30" s="44" t="s">
        <v>442</v>
      </c>
      <c r="N30" s="44" t="str">
        <f t="shared" si="6"/>
        <v>-inf</v>
      </c>
      <c r="O30" s="44" t="s">
        <v>217</v>
      </c>
      <c r="P30" s="44">
        <v>0</v>
      </c>
      <c r="Q30" s="44">
        <v>0</v>
      </c>
      <c r="R30" s="44">
        <v>1</v>
      </c>
      <c r="S30" s="44">
        <v>1</v>
      </c>
      <c r="T30" s="44">
        <v>0</v>
      </c>
      <c r="U30" s="44">
        <v>0.01</v>
      </c>
    </row>
    <row r="31" spans="1:21" x14ac:dyDescent="0.25">
      <c r="A31" s="25" t="str">
        <f>Master!A88</f>
        <v>R88</v>
      </c>
      <c r="B31" s="25" t="str">
        <f>Master!B88</f>
        <v xml:space="preserve">PPP_R01056                         </v>
      </c>
      <c r="C31" s="25" t="str">
        <f>Master!C88</f>
        <v xml:space="preserve">1 ribose-5-phosphate = 1 D-Ribulose5-phosphate </v>
      </c>
      <c r="D31" s="25" t="str">
        <f>Master!D88</f>
        <v>5.3.1.6</v>
      </c>
      <c r="E31" s="25">
        <f>Master!E88</f>
        <v>0</v>
      </c>
      <c r="F31" s="25">
        <f>Master!F88</f>
        <v>0</v>
      </c>
      <c r="G31" s="25" t="str">
        <f>Master!G88</f>
        <v>ribose 5-phosphate isomerase</v>
      </c>
      <c r="H31" s="25" t="str">
        <f>Master!H88</f>
        <v>Y</v>
      </c>
      <c r="I31" s="25"/>
      <c r="J31" s="44" t="str">
        <f t="shared" si="4"/>
        <v>R88</v>
      </c>
      <c r="K31" s="44" t="str">
        <f t="shared" si="5"/>
        <v xml:space="preserve">1 ribose-5-phosphate = 1 D-Ribulose5-phosphate </v>
      </c>
      <c r="L31" s="44" t="s">
        <v>441</v>
      </c>
      <c r="M31" s="44" t="s">
        <v>442</v>
      </c>
      <c r="N31" s="44" t="str">
        <f t="shared" si="6"/>
        <v>-inf</v>
      </c>
      <c r="O31" s="44" t="s">
        <v>217</v>
      </c>
      <c r="P31" s="44">
        <v>0</v>
      </c>
      <c r="Q31" s="44">
        <v>0</v>
      </c>
      <c r="R31" s="44">
        <v>1</v>
      </c>
      <c r="S31" s="44">
        <v>1</v>
      </c>
      <c r="T31" s="44">
        <v>0</v>
      </c>
      <c r="U31" s="44">
        <v>0.01</v>
      </c>
    </row>
    <row r="32" spans="1:21" x14ac:dyDescent="0.25">
      <c r="A32" s="25" t="str">
        <f>Master!A90</f>
        <v>R90</v>
      </c>
      <c r="B32" s="25" t="str">
        <f>Master!B90</f>
        <v xml:space="preserve">PPP_R01049                         </v>
      </c>
      <c r="C32" s="25" t="str">
        <f>Master!C90</f>
        <v xml:space="preserve">1 ATP + 1 ribose-5-phosphate = 1 AMP + 1 Proton + 1 PRPP </v>
      </c>
      <c r="D32" s="25" t="str">
        <f>Master!D90</f>
        <v>2.7.6.1</v>
      </c>
      <c r="E32" s="25">
        <f>Master!E90</f>
        <v>0</v>
      </c>
      <c r="F32" s="25">
        <f>Master!F90</f>
        <v>0</v>
      </c>
      <c r="G32" s="25" t="str">
        <f>Master!G90</f>
        <v>ribose-phosphate pyrophosphokinase</v>
      </c>
      <c r="H32" s="25" t="str">
        <f>Master!H90</f>
        <v>N</v>
      </c>
      <c r="I32" s="25"/>
      <c r="J32" s="44" t="str">
        <f t="shared" si="4"/>
        <v>R90</v>
      </c>
      <c r="K32" s="44" t="str">
        <f t="shared" si="5"/>
        <v xml:space="preserve">1 ATP + 1 ribose-5-phosphate = 1 AMP + 1 Proton + 1 PRPP </v>
      </c>
      <c r="L32" s="44" t="s">
        <v>441</v>
      </c>
      <c r="M32" s="44" t="s">
        <v>442</v>
      </c>
      <c r="N32" s="44" t="str">
        <f t="shared" si="6"/>
        <v>0</v>
      </c>
      <c r="O32" s="44" t="s">
        <v>217</v>
      </c>
      <c r="P32" s="44">
        <v>0</v>
      </c>
      <c r="Q32" s="44">
        <v>0</v>
      </c>
      <c r="R32" s="44">
        <v>1</v>
      </c>
      <c r="S32" s="44">
        <v>1</v>
      </c>
      <c r="T32" s="44">
        <v>0</v>
      </c>
      <c r="U32" s="44">
        <v>0.01</v>
      </c>
    </row>
    <row r="33" spans="1:21" x14ac:dyDescent="0.25">
      <c r="A33" s="25" t="str">
        <f>Master!A92</f>
        <v>R92</v>
      </c>
      <c r="B33" s="25" t="str">
        <f>Master!B92</f>
        <v xml:space="preserve">PPP_hexulose-6-phosphate_synthase  </v>
      </c>
      <c r="C33" s="25" t="str">
        <f>Master!C92</f>
        <v xml:space="preserve">1 3-hexulose-6-phosphate = 1 D-Ribulose5-phosphate + 1 formaldehyde </v>
      </c>
      <c r="D33" s="25" t="str">
        <f>Master!D92</f>
        <v>4.1.2.43</v>
      </c>
      <c r="E33" s="25">
        <f>Master!E92</f>
        <v>0</v>
      </c>
      <c r="F33" s="25">
        <f>Master!F92</f>
        <v>0</v>
      </c>
      <c r="G33" s="25">
        <f>Master!G92</f>
        <v>0</v>
      </c>
      <c r="H33" s="25" t="str">
        <f>Master!H92</f>
        <v>N</v>
      </c>
      <c r="I33" s="25"/>
      <c r="J33" s="44" t="str">
        <f t="shared" si="4"/>
        <v>R92</v>
      </c>
      <c r="K33" s="44" t="str">
        <f t="shared" si="5"/>
        <v xml:space="preserve">1 3-hexulose-6-phosphate = 1 D-Ribulose5-phosphate + 1 formaldehyde </v>
      </c>
      <c r="L33" s="44" t="s">
        <v>441</v>
      </c>
      <c r="M33" s="44" t="s">
        <v>442</v>
      </c>
      <c r="N33" s="44" t="str">
        <f t="shared" si="6"/>
        <v>0</v>
      </c>
      <c r="O33" s="44" t="s">
        <v>217</v>
      </c>
      <c r="P33" s="44">
        <v>0</v>
      </c>
      <c r="Q33" s="44">
        <v>0</v>
      </c>
      <c r="R33" s="44">
        <v>1</v>
      </c>
      <c r="S33" s="44">
        <v>1</v>
      </c>
      <c r="T33" s="44">
        <v>0</v>
      </c>
      <c r="U33" s="44">
        <v>0.01</v>
      </c>
    </row>
    <row r="34" spans="1:21" x14ac:dyDescent="0.25">
      <c r="A34" s="25" t="str">
        <f>Master!A94</f>
        <v>R94</v>
      </c>
      <c r="B34" s="25" t="str">
        <f>Master!B94</f>
        <v xml:space="preserve">PPP_hexulose-6-phosphate_isomerase </v>
      </c>
      <c r="C34" s="25" t="str">
        <f>Master!C94</f>
        <v xml:space="preserve">1 D-fructose-6-phosphate = 1 3-hexulose-6-phosphate </v>
      </c>
      <c r="D34" s="25" t="str">
        <f>Master!D94</f>
        <v>5.3.1.27</v>
      </c>
      <c r="E34" s="25">
        <f>Master!E94</f>
        <v>0</v>
      </c>
      <c r="F34" s="25">
        <f>Master!F94</f>
        <v>0</v>
      </c>
      <c r="G34" s="25">
        <f>Master!G94</f>
        <v>0</v>
      </c>
      <c r="H34" s="25" t="str">
        <f>Master!H94</f>
        <v>Y</v>
      </c>
      <c r="I34" s="25"/>
      <c r="J34" s="44" t="str">
        <f t="shared" si="4"/>
        <v>R94</v>
      </c>
      <c r="K34" s="44" t="str">
        <f t="shared" si="5"/>
        <v xml:space="preserve">1 D-fructose-6-phosphate = 1 3-hexulose-6-phosphate </v>
      </c>
      <c r="L34" s="44" t="s">
        <v>441</v>
      </c>
      <c r="M34" s="44" t="s">
        <v>442</v>
      </c>
      <c r="N34" s="44" t="str">
        <f t="shared" si="6"/>
        <v>-inf</v>
      </c>
      <c r="O34" s="44" t="s">
        <v>217</v>
      </c>
      <c r="P34" s="44">
        <v>0</v>
      </c>
      <c r="Q34" s="44">
        <v>0</v>
      </c>
      <c r="R34" s="44">
        <v>1</v>
      </c>
      <c r="S34" s="44">
        <v>1</v>
      </c>
      <c r="T34" s="44">
        <v>0</v>
      </c>
      <c r="U34" s="44">
        <v>0.01</v>
      </c>
    </row>
    <row r="35" spans="1:21" x14ac:dyDescent="0.25">
      <c r="A35" s="25" t="str">
        <f>Master!A96</f>
        <v>R96</v>
      </c>
      <c r="B35" s="25" t="str">
        <f>Master!B96</f>
        <v xml:space="preserve">PPP_ec_4.1.2.-_assumed                     </v>
      </c>
      <c r="C35" s="25" t="str">
        <f>Master!C96</f>
        <v xml:space="preserve">1 sedoheptulose-1_7-bisphosphate = 1 D-Erythrose4-phosphate + 1 DHAP </v>
      </c>
      <c r="D35" s="25" t="str">
        <f>Master!D96</f>
        <v>4.1.2.-</v>
      </c>
      <c r="E35" s="25">
        <f>Master!E96</f>
        <v>0</v>
      </c>
      <c r="F35" s="25">
        <f>Master!F96</f>
        <v>0</v>
      </c>
      <c r="G35" s="25" t="str">
        <f>Master!G96</f>
        <v>assumed</v>
      </c>
      <c r="H35" s="25" t="str">
        <f>Master!H96</f>
        <v>Y</v>
      </c>
      <c r="I35" s="25"/>
      <c r="J35" s="44" t="str">
        <f t="shared" si="4"/>
        <v>R96</v>
      </c>
      <c r="K35" s="44" t="str">
        <f t="shared" si="5"/>
        <v xml:space="preserve">1 sedoheptulose-1_7-bisphosphate = 1 D-Erythrose4-phosphate + 1 DHAP </v>
      </c>
      <c r="L35" s="44" t="s">
        <v>441</v>
      </c>
      <c r="M35" s="44" t="s">
        <v>442</v>
      </c>
      <c r="N35" s="44" t="str">
        <f t="shared" si="6"/>
        <v>-inf</v>
      </c>
      <c r="O35" s="44" t="s">
        <v>217</v>
      </c>
      <c r="P35" s="44">
        <v>0</v>
      </c>
      <c r="Q35" s="44">
        <v>0</v>
      </c>
      <c r="R35" s="44">
        <v>1</v>
      </c>
      <c r="S35" s="44">
        <v>1</v>
      </c>
      <c r="T35" s="44">
        <v>0</v>
      </c>
      <c r="U35" s="44">
        <v>0.01</v>
      </c>
    </row>
    <row r="36" spans="1:21" x14ac:dyDescent="0.25">
      <c r="A36" s="25" t="str">
        <f>Master!A98</f>
        <v>R98</v>
      </c>
      <c r="B36" s="25" t="str">
        <f>Master!B98</f>
        <v xml:space="preserve">PPP_ec_3.1.3.37                    </v>
      </c>
      <c r="C36" s="25" t="str">
        <f>Master!C98</f>
        <v>1 H2O + 1 sedoheptulose-1_7-bisphosphate = 1 Phosphate + 1 Sedoheptulose7-phosphate</v>
      </c>
      <c r="D36" s="25">
        <f>Master!D98</f>
        <v>0</v>
      </c>
      <c r="E36" s="25">
        <f>Master!E98</f>
        <v>0</v>
      </c>
      <c r="F36" s="25">
        <f>Master!F98</f>
        <v>0</v>
      </c>
      <c r="G36" s="25">
        <f>Master!G98</f>
        <v>0</v>
      </c>
      <c r="H36" s="25" t="str">
        <f>Master!H98</f>
        <v>N</v>
      </c>
      <c r="I36" s="25"/>
      <c r="J36" s="44" t="str">
        <f t="shared" si="4"/>
        <v>R98</v>
      </c>
      <c r="K36" s="44" t="str">
        <f t="shared" si="5"/>
        <v>1 H2O + 1 sedoheptulose-1_7-bisphosphate = 1 Phosphate + 1 Sedoheptulose7-phosphate</v>
      </c>
      <c r="L36" s="44" t="s">
        <v>441</v>
      </c>
      <c r="M36" s="44" t="s">
        <v>442</v>
      </c>
      <c r="N36" s="44" t="str">
        <f t="shared" si="6"/>
        <v>0</v>
      </c>
      <c r="O36" s="44" t="s">
        <v>217</v>
      </c>
      <c r="P36" s="44">
        <v>0</v>
      </c>
      <c r="Q36" s="44">
        <v>0</v>
      </c>
      <c r="R36" s="44">
        <v>1</v>
      </c>
      <c r="S36" s="44">
        <v>1</v>
      </c>
      <c r="T36" s="44">
        <v>0</v>
      </c>
      <c r="U36" s="44">
        <v>0.01</v>
      </c>
    </row>
    <row r="37" spans="1:21" x14ac:dyDescent="0.25">
      <c r="A37" s="25" t="str">
        <f>Master!A100</f>
        <v>R100</v>
      </c>
      <c r="B37" s="25" t="str">
        <f>Master!B100</f>
        <v xml:space="preserve">BCAA_syn_R00996                    </v>
      </c>
      <c r="C37" s="25" t="str">
        <f>Master!C100</f>
        <v xml:space="preserve">1 L-Threonine = 1 2-Oxobutyrate + 1 NH3 + 1 Proton </v>
      </c>
      <c r="D37" s="25" t="str">
        <f>Master!D100</f>
        <v>4.3.1.19</v>
      </c>
      <c r="E37" s="25">
        <f>Master!E100</f>
        <v>0</v>
      </c>
      <c r="F37" s="25">
        <f>Master!F100</f>
        <v>0</v>
      </c>
      <c r="G37" s="25" t="str">
        <f>Master!G100</f>
        <v>threonine dehydratase, medium form</v>
      </c>
      <c r="H37" s="25" t="str">
        <f>Master!H100</f>
        <v>N</v>
      </c>
      <c r="I37" s="25"/>
      <c r="J37" s="44" t="str">
        <f t="shared" si="4"/>
        <v>R100</v>
      </c>
      <c r="K37" s="44" t="str">
        <f t="shared" si="5"/>
        <v xml:space="preserve">1 L-Threonine = 1 2-Oxobutyrate + 1 NH3 + 1 Proton </v>
      </c>
      <c r="L37" s="44" t="s">
        <v>441</v>
      </c>
      <c r="M37" s="44" t="s">
        <v>442</v>
      </c>
      <c r="N37" s="44" t="str">
        <f t="shared" si="6"/>
        <v>0</v>
      </c>
      <c r="O37" s="44" t="s">
        <v>217</v>
      </c>
      <c r="P37" s="44">
        <v>0</v>
      </c>
      <c r="Q37" s="44">
        <v>0</v>
      </c>
      <c r="R37" s="44">
        <v>1</v>
      </c>
      <c r="S37" s="44">
        <v>1</v>
      </c>
      <c r="T37" s="44">
        <v>0</v>
      </c>
      <c r="U37" s="44">
        <v>0.01</v>
      </c>
    </row>
    <row r="38" spans="1:21" x14ac:dyDescent="0.25">
      <c r="A38" s="25" t="str">
        <f>Master!A102</f>
        <v>R102</v>
      </c>
      <c r="B38" s="25" t="str">
        <f>Master!B102</f>
        <v xml:space="preserve">BCAA_syn_R03194                    </v>
      </c>
      <c r="C38" s="25" t="str">
        <f>Master!C102</f>
        <v xml:space="preserve">1 2-Hydroxyethyl-ThPP + 1 2-Oxobutyrate = 1 2-Aceto-2-hydroxybutanoate + 1 TPP </v>
      </c>
      <c r="D38" s="25" t="str">
        <f>Master!D102</f>
        <v>2.2.1.6</v>
      </c>
      <c r="E38" s="25">
        <f>Master!E102</f>
        <v>0</v>
      </c>
      <c r="F38" s="25">
        <f>Master!F102</f>
        <v>0</v>
      </c>
      <c r="G38" s="25" t="str">
        <f>Master!G102</f>
        <v>Thiamine pyrophosphate-requiring enzymes [acetolactate synthase, pyruvate dehydrogenase (cytochrome), glyoxylate carboligase, phosphonopyruvate decarboxylase]</v>
      </c>
      <c r="H38" s="25" t="str">
        <f>Master!H102</f>
        <v>N</v>
      </c>
      <c r="I38" s="25"/>
      <c r="J38" s="44" t="str">
        <f t="shared" si="4"/>
        <v>R102</v>
      </c>
      <c r="K38" s="44" t="str">
        <f t="shared" si="5"/>
        <v xml:space="preserve">1 2-Hydroxyethyl-ThPP + 1 2-Oxobutyrate = 1 2-Aceto-2-hydroxybutanoate + 1 TPP </v>
      </c>
      <c r="L38" s="44" t="s">
        <v>441</v>
      </c>
      <c r="M38" s="44" t="s">
        <v>442</v>
      </c>
      <c r="N38" s="44" t="str">
        <f t="shared" si="6"/>
        <v>0</v>
      </c>
      <c r="O38" s="44" t="s">
        <v>217</v>
      </c>
      <c r="P38" s="44">
        <v>0</v>
      </c>
      <c r="Q38" s="44">
        <v>0</v>
      </c>
      <c r="R38" s="44">
        <v>1</v>
      </c>
      <c r="S38" s="44">
        <v>1</v>
      </c>
      <c r="T38" s="44">
        <v>0</v>
      </c>
      <c r="U38" s="44">
        <v>0.01</v>
      </c>
    </row>
    <row r="39" spans="1:21" x14ac:dyDescent="0.25">
      <c r="A39" s="25" t="str">
        <f>Master!A108</f>
        <v>R108</v>
      </c>
      <c r="B39" s="25" t="str">
        <f>Master!B108</f>
        <v xml:space="preserve">BCAA_syn_R05069_R05068             </v>
      </c>
      <c r="C39" s="25" t="str">
        <f>Master!C108</f>
        <v xml:space="preserve">1 2-Aceto-2-hydroxybutanoate + 1 NADPH + 1 Proton = 1 2_3-Dihydroxy-3-methylvalerate + 1 NADP </v>
      </c>
      <c r="D39" s="25" t="str">
        <f>Master!D108</f>
        <v>1.1.1.86</v>
      </c>
      <c r="E39" s="25">
        <f>Master!E108</f>
        <v>0</v>
      </c>
      <c r="F39" s="25">
        <f>Master!F108</f>
        <v>0</v>
      </c>
      <c r="G39" s="25" t="str">
        <f>Master!G108</f>
        <v>ketol-acid reductoisomerase</v>
      </c>
      <c r="H39" s="25" t="str">
        <f>Master!H108</f>
        <v>N</v>
      </c>
      <c r="I39" s="25"/>
      <c r="J39" s="44" t="str">
        <f t="shared" si="4"/>
        <v>R108</v>
      </c>
      <c r="K39" s="44" t="str">
        <f t="shared" si="5"/>
        <v xml:space="preserve">1 2-Aceto-2-hydroxybutanoate + 1 NADPH + 1 Proton = 1 2_3-Dihydroxy-3-methylvalerate + 1 NADP </v>
      </c>
      <c r="L39" s="44" t="s">
        <v>441</v>
      </c>
      <c r="M39" s="44" t="s">
        <v>442</v>
      </c>
      <c r="N39" s="44" t="str">
        <f t="shared" si="6"/>
        <v>0</v>
      </c>
      <c r="O39" s="44" t="s">
        <v>217</v>
      </c>
      <c r="P39" s="44">
        <v>0</v>
      </c>
      <c r="Q39" s="44">
        <v>0</v>
      </c>
      <c r="R39" s="44">
        <v>1</v>
      </c>
      <c r="S39" s="44">
        <v>1</v>
      </c>
      <c r="T39" s="44">
        <v>0</v>
      </c>
      <c r="U39" s="44">
        <v>0.01</v>
      </c>
    </row>
    <row r="40" spans="1:21" x14ac:dyDescent="0.25">
      <c r="A40" s="25" t="str">
        <f>Master!A110</f>
        <v>R110</v>
      </c>
      <c r="B40" s="25" t="str">
        <f>Master!B110</f>
        <v xml:space="preserve">BCAA_syn_R05070                    </v>
      </c>
      <c r="C40" s="25" t="str">
        <f>Master!C110</f>
        <v xml:space="preserve">1 2_3-Dihydroxy-3-methylvalerate = 1 3MOP + 1 H2O </v>
      </c>
      <c r="D40" s="25" t="str">
        <f>Master!D110</f>
        <v>4.2.1.9</v>
      </c>
      <c r="E40" s="25">
        <f>Master!E110</f>
        <v>0</v>
      </c>
      <c r="F40" s="25">
        <f>Master!F110</f>
        <v>0</v>
      </c>
      <c r="G40" s="25" t="str">
        <f>Master!G110</f>
        <v>dihydroxy-acid dehydratase</v>
      </c>
      <c r="H40" s="25" t="str">
        <f>Master!H110</f>
        <v>N</v>
      </c>
      <c r="I40" s="25"/>
      <c r="J40" s="44" t="str">
        <f t="shared" si="4"/>
        <v>R110</v>
      </c>
      <c r="K40" s="44" t="str">
        <f t="shared" si="5"/>
        <v xml:space="preserve">1 2_3-Dihydroxy-3-methylvalerate = 1 3MOP + 1 H2O </v>
      </c>
      <c r="L40" s="44" t="s">
        <v>441</v>
      </c>
      <c r="M40" s="44" t="s">
        <v>442</v>
      </c>
      <c r="N40" s="44" t="str">
        <f t="shared" si="6"/>
        <v>0</v>
      </c>
      <c r="O40" s="44" t="s">
        <v>217</v>
      </c>
      <c r="P40" s="44">
        <v>0</v>
      </c>
      <c r="Q40" s="44">
        <v>0</v>
      </c>
      <c r="R40" s="44">
        <v>1</v>
      </c>
      <c r="S40" s="44">
        <v>1</v>
      </c>
      <c r="T40" s="44">
        <v>0</v>
      </c>
      <c r="U40" s="44">
        <v>0.01</v>
      </c>
    </row>
    <row r="41" spans="1:21" x14ac:dyDescent="0.25">
      <c r="A41" s="25" t="str">
        <f>Master!A112</f>
        <v>R112</v>
      </c>
      <c r="B41" s="25" t="str">
        <f>Master!B112</f>
        <v xml:space="preserve">BCAA_syn_R02196                    </v>
      </c>
      <c r="C41" s="25" t="str">
        <f>Master!C112</f>
        <v xml:space="preserve">1 3MOP + 1 NADH + 1 NH3 + 2 Proton = 1 H2O + 1 L-Isoleucine + 1 NAD </v>
      </c>
      <c r="D41" s="25" t="str">
        <f>Master!D112</f>
        <v>2.6.1.42 / 1.4.1.9</v>
      </c>
      <c r="E41" s="25">
        <f>Master!E112</f>
        <v>0</v>
      </c>
      <c r="F41" s="25">
        <f>Master!F112</f>
        <v>0</v>
      </c>
      <c r="G41" s="25" t="str">
        <f>Master!G112</f>
        <v>assumed</v>
      </c>
      <c r="H41" s="25" t="str">
        <f>Master!H112</f>
        <v>N</v>
      </c>
      <c r="I41" s="25"/>
      <c r="J41" s="44" t="str">
        <f t="shared" si="4"/>
        <v>R112</v>
      </c>
      <c r="K41" s="44" t="str">
        <f t="shared" si="5"/>
        <v xml:space="preserve">1 3MOP + 1 NADH + 1 NH3 + 2 Proton = 1 H2O + 1 L-Isoleucine + 1 NAD </v>
      </c>
      <c r="L41" s="44" t="s">
        <v>441</v>
      </c>
      <c r="M41" s="44" t="s">
        <v>442</v>
      </c>
      <c r="N41" s="44" t="str">
        <f t="shared" si="6"/>
        <v>0</v>
      </c>
      <c r="O41" s="44" t="s">
        <v>217</v>
      </c>
      <c r="P41" s="44">
        <v>0</v>
      </c>
      <c r="Q41" s="44">
        <v>0</v>
      </c>
      <c r="R41" s="44">
        <v>1</v>
      </c>
      <c r="S41" s="44">
        <v>1</v>
      </c>
      <c r="T41" s="44">
        <v>0</v>
      </c>
      <c r="U41" s="44">
        <v>0.01</v>
      </c>
    </row>
    <row r="42" spans="1:21" x14ac:dyDescent="0.25">
      <c r="A42" s="25" t="str">
        <f>Master!A114</f>
        <v>R114</v>
      </c>
      <c r="B42" s="25" t="str">
        <f>Master!B114</f>
        <v xml:space="preserve">BCAA_syn_R04672                    </v>
      </c>
      <c r="C42" s="25" t="str">
        <f>Master!C114</f>
        <v xml:space="preserve">1 2-Hydroxyethyl-ThPP + 1 Pyruvate = 1 ALCTT + 1 TPP </v>
      </c>
      <c r="D42" s="25" t="str">
        <f>Master!D114</f>
        <v>2.2.1.6</v>
      </c>
      <c r="E42" s="25">
        <f>Master!E114</f>
        <v>0</v>
      </c>
      <c r="F42" s="25">
        <f>Master!F114</f>
        <v>0</v>
      </c>
      <c r="G42" s="25" t="str">
        <f>Master!G114</f>
        <v>Thiamine pyrophosphate-requiring enzymes [acetolactate synthase, pyruvate dehydrogenase (cytochrome), glyoxylate carboligase, phosphonopyruvate decarboxylase]</v>
      </c>
      <c r="H42" s="25" t="str">
        <f>Master!H114</f>
        <v>N</v>
      </c>
      <c r="I42" s="25"/>
      <c r="J42" s="44" t="str">
        <f t="shared" si="4"/>
        <v>R114</v>
      </c>
      <c r="K42" s="44" t="str">
        <f t="shared" si="5"/>
        <v xml:space="preserve">1 2-Hydroxyethyl-ThPP + 1 Pyruvate = 1 ALCTT + 1 TPP </v>
      </c>
      <c r="L42" s="44" t="s">
        <v>441</v>
      </c>
      <c r="M42" s="44" t="s">
        <v>442</v>
      </c>
      <c r="N42" s="44" t="str">
        <f t="shared" si="6"/>
        <v>0</v>
      </c>
      <c r="O42" s="44" t="s">
        <v>217</v>
      </c>
      <c r="P42" s="44">
        <v>0</v>
      </c>
      <c r="Q42" s="44">
        <v>0</v>
      </c>
      <c r="R42" s="44">
        <v>1</v>
      </c>
      <c r="S42" s="44">
        <v>1</v>
      </c>
      <c r="T42" s="44">
        <v>0</v>
      </c>
      <c r="U42" s="44">
        <v>0.01</v>
      </c>
    </row>
    <row r="43" spans="1:21" x14ac:dyDescent="0.25">
      <c r="A43" s="25" t="str">
        <f>Master!A119</f>
        <v>R119</v>
      </c>
      <c r="B43" s="25" t="str">
        <f>Master!B119</f>
        <v xml:space="preserve">BCAA_syn_R05071_R04440             </v>
      </c>
      <c r="C43" s="25" t="str">
        <f>Master!C119</f>
        <v xml:space="preserve">1 ALCTT + 1 NADPH + 1 Proton = 1 2_3-Dihydroxy-isovalerate + 1 NADP </v>
      </c>
      <c r="D43" s="25" t="str">
        <f>Master!D119</f>
        <v>1.1.1.86</v>
      </c>
      <c r="E43" s="25">
        <f>Master!E119</f>
        <v>0</v>
      </c>
      <c r="F43" s="25">
        <f>Master!F119</f>
        <v>0</v>
      </c>
      <c r="G43" s="25" t="str">
        <f>Master!G119</f>
        <v>ketol-acid reductoisomerase</v>
      </c>
      <c r="H43" s="25" t="str">
        <f>Master!H119</f>
        <v>N</v>
      </c>
      <c r="I43" s="25"/>
      <c r="J43" s="44" t="str">
        <f t="shared" si="4"/>
        <v>R119</v>
      </c>
      <c r="K43" s="44" t="str">
        <f t="shared" si="5"/>
        <v xml:space="preserve">1 ALCTT + 1 NADPH + 1 Proton = 1 2_3-Dihydroxy-isovalerate + 1 NADP </v>
      </c>
      <c r="L43" s="44" t="s">
        <v>441</v>
      </c>
      <c r="M43" s="44" t="s">
        <v>442</v>
      </c>
      <c r="N43" s="44" t="str">
        <f t="shared" si="6"/>
        <v>0</v>
      </c>
      <c r="O43" s="44" t="s">
        <v>217</v>
      </c>
      <c r="P43" s="44">
        <v>0</v>
      </c>
      <c r="Q43" s="44">
        <v>0</v>
      </c>
      <c r="R43" s="44">
        <v>1</v>
      </c>
      <c r="S43" s="44">
        <v>1</v>
      </c>
      <c r="T43" s="44">
        <v>0</v>
      </c>
      <c r="U43" s="44">
        <v>0.01</v>
      </c>
    </row>
    <row r="44" spans="1:21" x14ac:dyDescent="0.25">
      <c r="A44" s="25" t="str">
        <f>Master!A121</f>
        <v>R121</v>
      </c>
      <c r="B44" s="25" t="str">
        <f>Master!B121</f>
        <v xml:space="preserve">BCAA_syn_R04441                    </v>
      </c>
      <c r="C44" s="25" t="str">
        <f>Master!C121</f>
        <v xml:space="preserve">1 2_3-Dihydroxy-isovalerate = 1 3-Methyl-2-oxobutanoate + 1 H2O </v>
      </c>
      <c r="D44" s="25" t="str">
        <f>Master!D121</f>
        <v>4.2.1.9</v>
      </c>
      <c r="E44" s="25">
        <f>Master!E121</f>
        <v>0</v>
      </c>
      <c r="F44" s="25">
        <f>Master!F121</f>
        <v>0</v>
      </c>
      <c r="G44" s="25" t="str">
        <f>Master!G121</f>
        <v>dihydroxy-acid dehydratase</v>
      </c>
      <c r="H44" s="25" t="str">
        <f>Master!H121</f>
        <v>N</v>
      </c>
      <c r="I44" s="25"/>
      <c r="J44" s="44" t="str">
        <f t="shared" si="4"/>
        <v>R121</v>
      </c>
      <c r="K44" s="44" t="str">
        <f t="shared" si="5"/>
        <v xml:space="preserve">1 2_3-Dihydroxy-isovalerate = 1 3-Methyl-2-oxobutanoate + 1 H2O </v>
      </c>
      <c r="L44" s="44" t="s">
        <v>441</v>
      </c>
      <c r="M44" s="44" t="s">
        <v>442</v>
      </c>
      <c r="N44" s="44" t="str">
        <f t="shared" si="6"/>
        <v>0</v>
      </c>
      <c r="O44" s="44" t="s">
        <v>217</v>
      </c>
      <c r="P44" s="44">
        <v>0</v>
      </c>
      <c r="Q44" s="44">
        <v>0</v>
      </c>
      <c r="R44" s="44">
        <v>1</v>
      </c>
      <c r="S44" s="44">
        <v>1</v>
      </c>
      <c r="T44" s="44">
        <v>0</v>
      </c>
      <c r="U44" s="44">
        <v>0.01</v>
      </c>
    </row>
    <row r="45" spans="1:21" x14ac:dyDescent="0.25">
      <c r="A45" s="25" t="str">
        <f>Master!A123</f>
        <v>R123</v>
      </c>
      <c r="B45" s="25" t="str">
        <f>Master!B123</f>
        <v xml:space="preserve">BCAA_syn_R01434                    </v>
      </c>
      <c r="C45" s="25" t="str">
        <f>Master!C123</f>
        <v xml:space="preserve">1 3-Methyl-2-oxobutanoate + 1 NADH + 1 NH3 + 2 Proton = 1 H2O + 1 L-Valine + 1 NAD </v>
      </c>
      <c r="D45" s="25" t="str">
        <f>Master!D123</f>
        <v>2.6.1.42 / 1.4.1.9</v>
      </c>
      <c r="E45" s="25">
        <f>Master!E123</f>
        <v>0</v>
      </c>
      <c r="F45" s="25">
        <f>Master!F123</f>
        <v>0</v>
      </c>
      <c r="G45" s="25" t="str">
        <f>Master!G123</f>
        <v>assumed</v>
      </c>
      <c r="H45" s="25" t="str">
        <f>Master!H123</f>
        <v>N</v>
      </c>
      <c r="I45" s="25"/>
      <c r="J45" s="44" t="str">
        <f t="shared" si="4"/>
        <v>R123</v>
      </c>
      <c r="K45" s="44" t="str">
        <f t="shared" si="5"/>
        <v xml:space="preserve">1 3-Methyl-2-oxobutanoate + 1 NADH + 1 NH3 + 2 Proton = 1 H2O + 1 L-Valine + 1 NAD </v>
      </c>
      <c r="L45" s="44" t="s">
        <v>441</v>
      </c>
      <c r="M45" s="44" t="s">
        <v>442</v>
      </c>
      <c r="N45" s="44" t="str">
        <f t="shared" si="6"/>
        <v>0</v>
      </c>
      <c r="O45" s="44" t="s">
        <v>217</v>
      </c>
      <c r="P45" s="44">
        <v>0</v>
      </c>
      <c r="Q45" s="44">
        <v>0</v>
      </c>
      <c r="R45" s="44">
        <v>1</v>
      </c>
      <c r="S45" s="44">
        <v>1</v>
      </c>
      <c r="T45" s="44">
        <v>0</v>
      </c>
      <c r="U45" s="44">
        <v>0.01</v>
      </c>
    </row>
    <row r="46" spans="1:21" x14ac:dyDescent="0.25">
      <c r="A46" s="25" t="str">
        <f>Master!A125</f>
        <v>R125</v>
      </c>
      <c r="B46" s="25" t="str">
        <f>Master!B125</f>
        <v xml:space="preserve">BCAA_syn_R01213                    </v>
      </c>
      <c r="C46" s="25" t="str">
        <f>Master!C125</f>
        <v xml:space="preserve">1 3-Methyl-2-oxobutanoate + 1 Acetyl-CoA + 1 H2O = 1 2-Isopropylmalate + 1 CoA + 1 Proton </v>
      </c>
      <c r="D46" s="25" t="str">
        <f>Master!D125</f>
        <v>2.3.3.13</v>
      </c>
      <c r="E46" s="25">
        <f>Master!E125</f>
        <v>0</v>
      </c>
      <c r="F46" s="25">
        <f>Master!F125</f>
        <v>0</v>
      </c>
      <c r="G46" s="25" t="str">
        <f>Master!G125</f>
        <v>isopropylmalate/citramalate/homocitrate synthases</v>
      </c>
      <c r="H46" s="25" t="str">
        <f>Master!H125</f>
        <v>N</v>
      </c>
      <c r="I46" s="25"/>
      <c r="J46" s="44" t="str">
        <f t="shared" si="4"/>
        <v>R125</v>
      </c>
      <c r="K46" s="44" t="str">
        <f t="shared" si="5"/>
        <v xml:space="preserve">1 3-Methyl-2-oxobutanoate + 1 Acetyl-CoA + 1 H2O = 1 2-Isopropylmalate + 1 CoA + 1 Proton </v>
      </c>
      <c r="L46" s="44" t="s">
        <v>441</v>
      </c>
      <c r="M46" s="44" t="s">
        <v>442</v>
      </c>
      <c r="N46" s="44" t="str">
        <f t="shared" si="6"/>
        <v>0</v>
      </c>
      <c r="O46" s="44" t="s">
        <v>217</v>
      </c>
      <c r="P46" s="44">
        <v>0</v>
      </c>
      <c r="Q46" s="44">
        <v>0</v>
      </c>
      <c r="R46" s="44">
        <v>1</v>
      </c>
      <c r="S46" s="44">
        <v>1</v>
      </c>
      <c r="T46" s="44">
        <v>0</v>
      </c>
      <c r="U46" s="44">
        <v>0.01</v>
      </c>
    </row>
    <row r="47" spans="1:21" x14ac:dyDescent="0.25">
      <c r="A47" s="25" t="str">
        <f>Master!A129</f>
        <v>R129</v>
      </c>
      <c r="B47" s="25" t="str">
        <f>Master!B129</f>
        <v xml:space="preserve">BCAA_syn_R03968                    </v>
      </c>
      <c r="C47" s="25" t="str">
        <f>Master!C129</f>
        <v xml:space="preserve">1 2-Isopropylmalate = 1 2-Isopropylmaleate + 1 H2O </v>
      </c>
      <c r="D47" s="25" t="str">
        <f>Master!D129</f>
        <v>4.2.1.33</v>
      </c>
      <c r="E47" s="25">
        <f>Master!E129</f>
        <v>0</v>
      </c>
      <c r="F47" s="25">
        <f>Master!F129</f>
        <v>0</v>
      </c>
      <c r="G47" s="25" t="str">
        <f>Master!G129</f>
        <v>homoaconitate hydratase family protein/3-isopropylmalate dehydratase, large subunit</v>
      </c>
      <c r="H47" s="25" t="str">
        <f>Master!H129</f>
        <v>N</v>
      </c>
      <c r="I47" s="25"/>
      <c r="J47" s="44" t="str">
        <f t="shared" si="4"/>
        <v>R129</v>
      </c>
      <c r="K47" s="44" t="str">
        <f t="shared" si="5"/>
        <v xml:space="preserve">1 2-Isopropylmalate = 1 2-Isopropylmaleate + 1 H2O </v>
      </c>
      <c r="L47" s="44" t="s">
        <v>441</v>
      </c>
      <c r="M47" s="44" t="s">
        <v>442</v>
      </c>
      <c r="N47" s="44" t="str">
        <f t="shared" si="6"/>
        <v>0</v>
      </c>
      <c r="O47" s="44" t="s">
        <v>217</v>
      </c>
      <c r="P47" s="44">
        <v>0</v>
      </c>
      <c r="Q47" s="44">
        <v>0</v>
      </c>
      <c r="R47" s="44">
        <v>1</v>
      </c>
      <c r="S47" s="44">
        <v>1</v>
      </c>
      <c r="T47" s="44">
        <v>0</v>
      </c>
      <c r="U47" s="44">
        <v>0.01</v>
      </c>
    </row>
    <row r="48" spans="1:21" x14ac:dyDescent="0.25">
      <c r="A48" s="25" t="str">
        <f>Master!A132</f>
        <v>R132</v>
      </c>
      <c r="B48" s="25" t="str">
        <f>Master!B132</f>
        <v xml:space="preserve">BCAA_syn_R04001                    </v>
      </c>
      <c r="C48" s="25" t="str">
        <f>Master!C132</f>
        <v xml:space="preserve">1 2-Isopropylmaleate + 1 H2O = 1 3-Isopropylmalate </v>
      </c>
      <c r="D48" s="25" t="str">
        <f>Master!D132</f>
        <v>4.2.1.33</v>
      </c>
      <c r="E48" s="25">
        <f>Master!E132</f>
        <v>0</v>
      </c>
      <c r="F48" s="25">
        <f>Master!F132</f>
        <v>0</v>
      </c>
      <c r="G48" s="25" t="str">
        <f>Master!G132</f>
        <v>homoaconitate hydratase family protein/3-isopropylmalate dehydratase, large subunit</v>
      </c>
      <c r="H48" s="25" t="str">
        <f>Master!H132</f>
        <v>N</v>
      </c>
      <c r="I48" s="25"/>
      <c r="J48" s="44" t="str">
        <f t="shared" si="4"/>
        <v>R132</v>
      </c>
      <c r="K48" s="44" t="str">
        <f t="shared" si="5"/>
        <v xml:space="preserve">1 2-Isopropylmaleate + 1 H2O = 1 3-Isopropylmalate </v>
      </c>
      <c r="L48" s="44" t="s">
        <v>441</v>
      </c>
      <c r="M48" s="44" t="s">
        <v>442</v>
      </c>
      <c r="N48" s="44" t="str">
        <f t="shared" si="6"/>
        <v>0</v>
      </c>
      <c r="O48" s="44" t="s">
        <v>217</v>
      </c>
      <c r="P48" s="44">
        <v>0</v>
      </c>
      <c r="Q48" s="44">
        <v>0</v>
      </c>
      <c r="R48" s="44">
        <v>1</v>
      </c>
      <c r="S48" s="44">
        <v>1</v>
      </c>
      <c r="T48" s="44">
        <v>0</v>
      </c>
      <c r="U48" s="44">
        <v>0.01</v>
      </c>
    </row>
    <row r="49" spans="1:21" x14ac:dyDescent="0.25">
      <c r="A49" s="25" t="str">
        <f>Master!A135</f>
        <v>R135</v>
      </c>
      <c r="B49" s="25" t="str">
        <f>Master!B135</f>
        <v xml:space="preserve">BCAA_syn_R04426                    </v>
      </c>
      <c r="C49" s="25" t="str">
        <f>Master!C135</f>
        <v xml:space="preserve">1 3-Isopropylmalate + 1 NAD = 1 2-isopropyl-3-oxosuccinate + 1 NADH + 1 Proton </v>
      </c>
      <c r="D49" s="25" t="str">
        <f>Master!D135</f>
        <v>1.1.1.85</v>
      </c>
      <c r="E49" s="25">
        <f>Master!E135</f>
        <v>0</v>
      </c>
      <c r="F49" s="25">
        <f>Master!F135</f>
        <v>0</v>
      </c>
      <c r="G49" s="25" t="str">
        <f>Master!G135</f>
        <v>isopropylmalate/isohomocitrate dehydrogenases</v>
      </c>
      <c r="H49" s="25" t="str">
        <f>Master!H135</f>
        <v>N</v>
      </c>
      <c r="I49" s="25"/>
      <c r="J49" s="44" t="str">
        <f t="shared" ref="J49:J76" si="7">A49</f>
        <v>R135</v>
      </c>
      <c r="K49" s="44" t="str">
        <f t="shared" ref="K49:K76" si="8">C49</f>
        <v xml:space="preserve">1 3-Isopropylmalate + 1 NAD = 1 2-isopropyl-3-oxosuccinate + 1 NADH + 1 Proton </v>
      </c>
      <c r="L49" s="44" t="s">
        <v>441</v>
      </c>
      <c r="M49" s="44" t="s">
        <v>442</v>
      </c>
      <c r="N49" s="44" t="str">
        <f t="shared" ref="N49:N76" si="9">IF(EXACT(H49,"Y"),"-inf","0")</f>
        <v>0</v>
      </c>
      <c r="O49" s="44" t="s">
        <v>217</v>
      </c>
      <c r="P49" s="44">
        <v>0</v>
      </c>
      <c r="Q49" s="44">
        <v>0</v>
      </c>
      <c r="R49" s="44">
        <v>1</v>
      </c>
      <c r="S49" s="44">
        <v>1</v>
      </c>
      <c r="T49" s="44">
        <v>0</v>
      </c>
      <c r="U49" s="44">
        <v>0.01</v>
      </c>
    </row>
    <row r="50" spans="1:21" x14ac:dyDescent="0.25">
      <c r="A50" s="25" t="str">
        <f>Master!A137</f>
        <v>R137</v>
      </c>
      <c r="B50" s="25" t="str">
        <f>Master!B137</f>
        <v xml:space="preserve">BCAA_syn_R01652                    </v>
      </c>
      <c r="C50" s="25" t="str">
        <f>Master!C137</f>
        <v xml:space="preserve">1 2-isopropyl-3-oxosuccinate + 1 Proton = 1 4MOP + 1 CO2 </v>
      </c>
      <c r="D50" s="25" t="str">
        <f>Master!D137</f>
        <v>spontaneous</v>
      </c>
      <c r="E50" s="25">
        <f>Master!E137</f>
        <v>0</v>
      </c>
      <c r="F50" s="25">
        <f>Master!F137</f>
        <v>0</v>
      </c>
      <c r="G50" s="25">
        <f>Master!G137</f>
        <v>0</v>
      </c>
      <c r="H50" s="25" t="str">
        <f>Master!H137</f>
        <v>N</v>
      </c>
      <c r="I50" s="25"/>
      <c r="J50" s="44" t="str">
        <f t="shared" si="7"/>
        <v>R137</v>
      </c>
      <c r="K50" s="44" t="str">
        <f t="shared" si="8"/>
        <v xml:space="preserve">1 2-isopropyl-3-oxosuccinate + 1 Proton = 1 4MOP + 1 CO2 </v>
      </c>
      <c r="L50" s="44" t="s">
        <v>441</v>
      </c>
      <c r="M50" s="44" t="s">
        <v>442</v>
      </c>
      <c r="N50" s="44" t="str">
        <f t="shared" si="9"/>
        <v>0</v>
      </c>
      <c r="O50" s="44" t="s">
        <v>217</v>
      </c>
      <c r="P50" s="44">
        <v>0</v>
      </c>
      <c r="Q50" s="44">
        <v>0</v>
      </c>
      <c r="R50" s="44">
        <v>1</v>
      </c>
      <c r="S50" s="44">
        <v>1</v>
      </c>
      <c r="T50" s="44">
        <v>0</v>
      </c>
      <c r="U50" s="44">
        <v>0.01</v>
      </c>
    </row>
    <row r="51" spans="1:21" x14ac:dyDescent="0.25">
      <c r="A51" s="25" t="str">
        <f>Master!A139</f>
        <v>R139</v>
      </c>
      <c r="B51" s="25" t="str">
        <f>Master!B139</f>
        <v xml:space="preserve">BCAA_syn_R01088                    </v>
      </c>
      <c r="C51" s="25" t="str">
        <f>Master!C139</f>
        <v xml:space="preserve">1 4MOP + 1 NADH + 1 NH3 + 2 Proton = 1 H2O + 1 L-Leucine + 1 NAD </v>
      </c>
      <c r="D51" s="25" t="str">
        <f>Master!D139</f>
        <v>2.6.1.42 / 1.4.1.9</v>
      </c>
      <c r="E51" s="25">
        <f>Master!E139</f>
        <v>0</v>
      </c>
      <c r="F51" s="25">
        <f>Master!F139</f>
        <v>0</v>
      </c>
      <c r="G51" s="25" t="str">
        <f>Master!G139</f>
        <v>assumed</v>
      </c>
      <c r="H51" s="25" t="str">
        <f>Master!H139</f>
        <v>N</v>
      </c>
      <c r="I51" s="25"/>
      <c r="J51" s="44" t="str">
        <f t="shared" si="7"/>
        <v>R139</v>
      </c>
      <c r="K51" s="44" t="str">
        <f t="shared" si="8"/>
        <v xml:space="preserve">1 4MOP + 1 NADH + 1 NH3 + 2 Proton = 1 H2O + 1 L-Leucine + 1 NAD </v>
      </c>
      <c r="L51" s="44" t="s">
        <v>441</v>
      </c>
      <c r="M51" s="44" t="s">
        <v>442</v>
      </c>
      <c r="N51" s="44" t="str">
        <f t="shared" si="9"/>
        <v>0</v>
      </c>
      <c r="O51" s="44" t="s">
        <v>217</v>
      </c>
      <c r="P51" s="44">
        <v>0</v>
      </c>
      <c r="Q51" s="44">
        <v>0</v>
      </c>
      <c r="R51" s="44">
        <v>1</v>
      </c>
      <c r="S51" s="44">
        <v>1</v>
      </c>
      <c r="T51" s="44">
        <v>0</v>
      </c>
      <c r="U51" s="44">
        <v>0.01</v>
      </c>
    </row>
    <row r="52" spans="1:21" x14ac:dyDescent="0.25">
      <c r="A52" s="25" t="str">
        <f>Master!A141</f>
        <v>R141</v>
      </c>
      <c r="B52" s="25" t="str">
        <f>Master!B141</f>
        <v xml:space="preserve">GST_serine_syn_condensed           </v>
      </c>
      <c r="C52" s="25" t="str">
        <f>Master!C141</f>
        <v xml:space="preserve">1 3-Phosphoglycerate + 1 H2O + 1 L-Glutamate + 1 NAD = 1 2-Oxoglutarate + 1 L-Serine + 1 NADH + 1 Phosphate + 1 Proton </v>
      </c>
      <c r="D52" s="25">
        <f>Master!D141</f>
        <v>0</v>
      </c>
      <c r="E52" s="25">
        <f>Master!E141</f>
        <v>0</v>
      </c>
      <c r="F52" s="25">
        <f>Master!F141</f>
        <v>0</v>
      </c>
      <c r="G52" s="25">
        <f>Master!G141</f>
        <v>0</v>
      </c>
      <c r="H52" s="25" t="str">
        <f>Master!H141</f>
        <v>N</v>
      </c>
      <c r="I52" s="25"/>
      <c r="J52" s="44" t="str">
        <f t="shared" si="7"/>
        <v>R141</v>
      </c>
      <c r="K52" s="44" t="str">
        <f t="shared" si="8"/>
        <v xml:space="preserve">1 3-Phosphoglycerate + 1 H2O + 1 L-Glutamate + 1 NAD = 1 2-Oxoglutarate + 1 L-Serine + 1 NADH + 1 Phosphate + 1 Proton </v>
      </c>
      <c r="L52" s="44" t="s">
        <v>441</v>
      </c>
      <c r="M52" s="44" t="s">
        <v>442</v>
      </c>
      <c r="N52" s="44" t="str">
        <f t="shared" si="9"/>
        <v>0</v>
      </c>
      <c r="O52" s="44" t="s">
        <v>217</v>
      </c>
      <c r="P52" s="44">
        <v>0</v>
      </c>
      <c r="Q52" s="44">
        <v>0</v>
      </c>
      <c r="R52" s="44">
        <v>1</v>
      </c>
      <c r="S52" s="44">
        <v>1</v>
      </c>
      <c r="T52" s="44">
        <v>0</v>
      </c>
      <c r="U52" s="44">
        <v>0.01</v>
      </c>
    </row>
    <row r="53" spans="1:21" x14ac:dyDescent="0.25">
      <c r="A53" s="25" t="str">
        <f>Master!A143</f>
        <v>R143</v>
      </c>
      <c r="B53" s="25" t="str">
        <f>Master!B143</f>
        <v xml:space="preserve">GST_syn_R00480                     </v>
      </c>
      <c r="C53" s="25" t="str">
        <f>Master!C143</f>
        <v xml:space="preserve">1 ATP + 1 L-Aspartate = 1 4-Phospho-L-aspartate + 1 ADP </v>
      </c>
      <c r="D53" s="25" t="str">
        <f>Master!D143</f>
        <v>2.7.2.4</v>
      </c>
      <c r="E53" s="25">
        <f>Master!E143</f>
        <v>0</v>
      </c>
      <c r="F53" s="25">
        <f>Master!F143</f>
        <v>0</v>
      </c>
      <c r="G53" s="25" t="str">
        <f>Master!G143</f>
        <v>aspartate kinase</v>
      </c>
      <c r="H53" s="25" t="str">
        <f>Master!H143</f>
        <v>Y</v>
      </c>
      <c r="I53" s="25"/>
      <c r="J53" s="44" t="str">
        <f t="shared" si="7"/>
        <v>R143</v>
      </c>
      <c r="K53" s="44" t="str">
        <f t="shared" si="8"/>
        <v xml:space="preserve">1 ATP + 1 L-Aspartate = 1 4-Phospho-L-aspartate + 1 ADP </v>
      </c>
      <c r="L53" s="44" t="s">
        <v>441</v>
      </c>
      <c r="M53" s="44" t="s">
        <v>442</v>
      </c>
      <c r="N53" s="44" t="str">
        <f t="shared" si="9"/>
        <v>-inf</v>
      </c>
      <c r="O53" s="44" t="s">
        <v>217</v>
      </c>
      <c r="P53" s="44">
        <v>0</v>
      </c>
      <c r="Q53" s="44">
        <v>0</v>
      </c>
      <c r="R53" s="44">
        <v>1</v>
      </c>
      <c r="S53" s="44">
        <v>1</v>
      </c>
      <c r="T53" s="44">
        <v>0</v>
      </c>
      <c r="U53" s="44">
        <v>0.01</v>
      </c>
    </row>
    <row r="54" spans="1:21" x14ac:dyDescent="0.25">
      <c r="A54" s="25" t="str">
        <f>Master!A145</f>
        <v>R145</v>
      </c>
      <c r="B54" s="25" t="str">
        <f>Master!B145</f>
        <v xml:space="preserve">GST_syn_R02291                     </v>
      </c>
      <c r="C54" s="25" t="str">
        <f>Master!C145</f>
        <v xml:space="preserve">1 4-Phospho-L-aspartate + 1 NADPH + 1 Proton = 1 L-Aspartate4-semialdehyde + 1 NADP + 1 Phosphate </v>
      </c>
      <c r="D54" s="25" t="str">
        <f>Master!D145</f>
        <v>1.2.1.11</v>
      </c>
      <c r="E54" s="25">
        <f>Master!E145</f>
        <v>0</v>
      </c>
      <c r="F54" s="25">
        <f>Master!F145</f>
        <v>0</v>
      </c>
      <c r="G54" s="25" t="str">
        <f>Master!G145</f>
        <v>aspartate-semialdehyde dehydrogenase (non-peptidoglycan organisms)</v>
      </c>
      <c r="H54" s="25" t="str">
        <f>Master!H145</f>
        <v>Y</v>
      </c>
      <c r="I54" s="25"/>
      <c r="J54" s="44" t="str">
        <f t="shared" si="7"/>
        <v>R145</v>
      </c>
      <c r="K54" s="44" t="str">
        <f t="shared" si="8"/>
        <v xml:space="preserve">1 4-Phospho-L-aspartate + 1 NADPH + 1 Proton = 1 L-Aspartate4-semialdehyde + 1 NADP + 1 Phosphate </v>
      </c>
      <c r="L54" s="44" t="s">
        <v>441</v>
      </c>
      <c r="M54" s="44" t="s">
        <v>442</v>
      </c>
      <c r="N54" s="44" t="str">
        <f t="shared" si="9"/>
        <v>-inf</v>
      </c>
      <c r="O54" s="44" t="s">
        <v>217</v>
      </c>
      <c r="P54" s="44">
        <v>0</v>
      </c>
      <c r="Q54" s="44">
        <v>0</v>
      </c>
      <c r="R54" s="44">
        <v>1</v>
      </c>
      <c r="S54" s="44">
        <v>1</v>
      </c>
      <c r="T54" s="44">
        <v>0</v>
      </c>
      <c r="U54" s="44">
        <v>0.01</v>
      </c>
    </row>
    <row r="55" spans="1:21" x14ac:dyDescent="0.25">
      <c r="A55" s="25" t="str">
        <f>Master!A147</f>
        <v>R147</v>
      </c>
      <c r="B55" s="25" t="str">
        <f>Master!B147</f>
        <v xml:space="preserve">GST_syn_R01773                     </v>
      </c>
      <c r="C55" s="25" t="str">
        <f>Master!C147</f>
        <v xml:space="preserve">1 L-Aspartate4-semialdehyde + 1 NADH + 1 Proton = 1 L-Homoserine + 1 NAD </v>
      </c>
      <c r="D55" s="25" t="str">
        <f>Master!D147</f>
        <v>1.1.1.3</v>
      </c>
      <c r="E55" s="25">
        <f>Master!E147</f>
        <v>0</v>
      </c>
      <c r="F55" s="25">
        <f>Master!F147</f>
        <v>0</v>
      </c>
      <c r="G55" s="25" t="str">
        <f>Master!G147</f>
        <v>Homoserine dehydrogenase</v>
      </c>
      <c r="H55" s="25" t="str">
        <f>Master!H147</f>
        <v>Y</v>
      </c>
      <c r="I55" s="25"/>
      <c r="J55" s="44" t="str">
        <f t="shared" si="7"/>
        <v>R147</v>
      </c>
      <c r="K55" s="44" t="str">
        <f t="shared" si="8"/>
        <v xml:space="preserve">1 L-Aspartate4-semialdehyde + 1 NADH + 1 Proton = 1 L-Homoserine + 1 NAD </v>
      </c>
      <c r="L55" s="44" t="s">
        <v>441</v>
      </c>
      <c r="M55" s="44" t="s">
        <v>442</v>
      </c>
      <c r="N55" s="44" t="str">
        <f t="shared" si="9"/>
        <v>-inf</v>
      </c>
      <c r="O55" s="44" t="s">
        <v>217</v>
      </c>
      <c r="P55" s="44">
        <v>0</v>
      </c>
      <c r="Q55" s="44">
        <v>0</v>
      </c>
      <c r="R55" s="44">
        <v>1</v>
      </c>
      <c r="S55" s="44">
        <v>1</v>
      </c>
      <c r="T55" s="44">
        <v>0</v>
      </c>
      <c r="U55" s="44">
        <v>0.01</v>
      </c>
    </row>
    <row r="56" spans="1:21" x14ac:dyDescent="0.25">
      <c r="A56" s="25" t="str">
        <f>Master!A149</f>
        <v>R149</v>
      </c>
      <c r="B56" s="25" t="str">
        <f>Master!B149</f>
        <v xml:space="preserve">GST_syn_R01771                     </v>
      </c>
      <c r="C56" s="25" t="str">
        <f>Master!C149</f>
        <v xml:space="preserve">1 ATP + 1 L-Homoserine = 1 ADP + 1 O-Phospho-L-homoserine + 1 Proton </v>
      </c>
      <c r="D56" s="25" t="str">
        <f>Master!D149</f>
        <v>2.7.1.39</v>
      </c>
      <c r="E56" s="25">
        <f>Master!E149</f>
        <v>0</v>
      </c>
      <c r="F56" s="25">
        <f>Master!F149</f>
        <v>0</v>
      </c>
      <c r="G56" s="25" t="str">
        <f>Master!G149</f>
        <v>homoserine kinase</v>
      </c>
      <c r="H56" s="25" t="str">
        <f>Master!H149</f>
        <v>N</v>
      </c>
      <c r="I56" s="25"/>
      <c r="J56" s="44" t="str">
        <f t="shared" si="7"/>
        <v>R149</v>
      </c>
      <c r="K56" s="44" t="str">
        <f t="shared" si="8"/>
        <v xml:space="preserve">1 ATP + 1 L-Homoserine = 1 ADP + 1 O-Phospho-L-homoserine + 1 Proton </v>
      </c>
      <c r="L56" s="44" t="s">
        <v>441</v>
      </c>
      <c r="M56" s="44" t="s">
        <v>442</v>
      </c>
      <c r="N56" s="44" t="str">
        <f t="shared" si="9"/>
        <v>0</v>
      </c>
      <c r="O56" s="44" t="s">
        <v>217</v>
      </c>
      <c r="P56" s="44">
        <v>0</v>
      </c>
      <c r="Q56" s="44">
        <v>0</v>
      </c>
      <c r="R56" s="44">
        <v>1</v>
      </c>
      <c r="S56" s="44">
        <v>1</v>
      </c>
      <c r="T56" s="44">
        <v>0</v>
      </c>
      <c r="U56" s="44">
        <v>0.01</v>
      </c>
    </row>
    <row r="57" spans="1:21" x14ac:dyDescent="0.25">
      <c r="A57" s="25" t="str">
        <f>Master!A151</f>
        <v>R151</v>
      </c>
      <c r="B57" s="25" t="str">
        <f>Master!B151</f>
        <v xml:space="preserve">GST_syn_R01466                     </v>
      </c>
      <c r="C57" s="25" t="str">
        <f>Master!C151</f>
        <v xml:space="preserve">1 H2O + 1 O-Phospho-L-homoserine = 1 L-Threonine + 1 Phosphate </v>
      </c>
      <c r="D57" s="25" t="str">
        <f>Master!D151</f>
        <v>4.2.3.1</v>
      </c>
      <c r="E57" s="25">
        <f>Master!E151</f>
        <v>0</v>
      </c>
      <c r="F57" s="25">
        <f>Master!F151</f>
        <v>0</v>
      </c>
      <c r="G57" s="25" t="str">
        <f>Master!G151</f>
        <v>Threonine synthase</v>
      </c>
      <c r="H57" s="25" t="str">
        <f>Master!H151</f>
        <v>N</v>
      </c>
      <c r="I57" s="25"/>
      <c r="J57" s="44" t="str">
        <f t="shared" si="7"/>
        <v>R151</v>
      </c>
      <c r="K57" s="44" t="str">
        <f t="shared" si="8"/>
        <v xml:space="preserve">1 H2O + 1 O-Phospho-L-homoserine = 1 L-Threonine + 1 Phosphate </v>
      </c>
      <c r="L57" s="44" t="s">
        <v>441</v>
      </c>
      <c r="M57" s="44" t="s">
        <v>442</v>
      </c>
      <c r="N57" s="44" t="str">
        <f t="shared" si="9"/>
        <v>0</v>
      </c>
      <c r="O57" s="44" t="s">
        <v>217</v>
      </c>
      <c r="P57" s="44">
        <v>0</v>
      </c>
      <c r="Q57" s="44">
        <v>0</v>
      </c>
      <c r="R57" s="44">
        <v>1</v>
      </c>
      <c r="S57" s="44">
        <v>1</v>
      </c>
      <c r="T57" s="44">
        <v>0</v>
      </c>
      <c r="U57" s="44">
        <v>0.01</v>
      </c>
    </row>
    <row r="58" spans="1:21" x14ac:dyDescent="0.25">
      <c r="A58" s="25" t="str">
        <f>Master!A154</f>
        <v>R154</v>
      </c>
      <c r="B58" s="25" t="str">
        <f>Master!B154</f>
        <v xml:space="preserve">ala_asp_R00355                     </v>
      </c>
      <c r="C58" s="25" t="str">
        <f>Master!C154</f>
        <v xml:space="preserve">1 L-Glutamate + 1 Oxaloacetate = 1 2-Oxoglutarate + 1 L-Aspartate </v>
      </c>
      <c r="D58" s="25" t="str">
        <f>Master!D154</f>
        <v>2.6.1.1</v>
      </c>
      <c r="E58" s="25">
        <f>Master!E154</f>
        <v>0</v>
      </c>
      <c r="F58" s="25">
        <f>Master!F154</f>
        <v>0</v>
      </c>
      <c r="G58" s="25" t="str">
        <f>Master!G154</f>
        <v>Aspartate/tyrosine/aromatic aminotransferase</v>
      </c>
      <c r="H58" s="25" t="str">
        <f>Master!H154</f>
        <v>Y</v>
      </c>
      <c r="I58" s="25"/>
      <c r="J58" s="44" t="str">
        <f t="shared" si="7"/>
        <v>R154</v>
      </c>
      <c r="K58" s="44" t="str">
        <f t="shared" si="8"/>
        <v xml:space="preserve">1 L-Glutamate + 1 Oxaloacetate = 1 2-Oxoglutarate + 1 L-Aspartate </v>
      </c>
      <c r="L58" s="44" t="s">
        <v>441</v>
      </c>
      <c r="M58" s="44" t="s">
        <v>442</v>
      </c>
      <c r="N58" s="44" t="str">
        <f t="shared" si="9"/>
        <v>-inf</v>
      </c>
      <c r="O58" s="44" t="s">
        <v>217</v>
      </c>
      <c r="P58" s="44">
        <v>0</v>
      </c>
      <c r="Q58" s="44">
        <v>0</v>
      </c>
      <c r="R58" s="44">
        <v>1</v>
      </c>
      <c r="S58" s="44">
        <v>1</v>
      </c>
      <c r="T58" s="44">
        <v>0</v>
      </c>
      <c r="U58" s="44">
        <v>0.01</v>
      </c>
    </row>
    <row r="59" spans="1:21" x14ac:dyDescent="0.25">
      <c r="A59" s="25" t="str">
        <f>Master!A156</f>
        <v>R156</v>
      </c>
      <c r="B59" s="25" t="str">
        <f>Master!B156</f>
        <v xml:space="preserve">phe_tyr_trp_R01826                 </v>
      </c>
      <c r="C59" s="25" t="str">
        <f>Master!C156</f>
        <v xml:space="preserve">1 D-Erythrose4-phosphate + 1 H2O + 1 Phosphoenolpyruvate = 1 DAHP + 1 Phosphate </v>
      </c>
      <c r="D59" s="25" t="str">
        <f>Master!D156</f>
        <v>2.5.1.54</v>
      </c>
      <c r="E59" s="25">
        <f>Master!E156</f>
        <v>0</v>
      </c>
      <c r="F59" s="25">
        <f>Master!F156</f>
        <v>0</v>
      </c>
      <c r="G59" s="25" t="str">
        <f>Master!G156</f>
        <v>phospho-2-dehydro-3-deoxyheptonate aldolase</v>
      </c>
      <c r="H59" s="25" t="str">
        <f>Master!H156</f>
        <v>N</v>
      </c>
      <c r="I59" s="25"/>
      <c r="J59" s="44" t="str">
        <f t="shared" si="7"/>
        <v>R156</v>
      </c>
      <c r="K59" s="44" t="str">
        <f t="shared" si="8"/>
        <v xml:space="preserve">1 D-Erythrose4-phosphate + 1 H2O + 1 Phosphoenolpyruvate = 1 DAHP + 1 Phosphate </v>
      </c>
      <c r="L59" s="44" t="s">
        <v>441</v>
      </c>
      <c r="M59" s="44" t="s">
        <v>442</v>
      </c>
      <c r="N59" s="44" t="str">
        <f t="shared" si="9"/>
        <v>0</v>
      </c>
      <c r="O59" s="44" t="s">
        <v>217</v>
      </c>
      <c r="P59" s="44">
        <v>0</v>
      </c>
      <c r="Q59" s="44">
        <v>0</v>
      </c>
      <c r="R59" s="44">
        <v>1</v>
      </c>
      <c r="S59" s="44">
        <v>1</v>
      </c>
      <c r="T59" s="44">
        <v>0</v>
      </c>
      <c r="U59" s="44">
        <v>0.01</v>
      </c>
    </row>
    <row r="60" spans="1:21" x14ac:dyDescent="0.25">
      <c r="A60" s="25" t="str">
        <f>Master!A158</f>
        <v>R158</v>
      </c>
      <c r="B60" s="25" t="str">
        <f>Master!B158</f>
        <v xml:space="preserve">phe_tyr_trp_R03083                 </v>
      </c>
      <c r="C60" s="25" t="str">
        <f>Master!C158</f>
        <v xml:space="preserve">1 DAHP = 1 5-Dehydroquinate + 1 Phosphate </v>
      </c>
      <c r="D60" s="25" t="str">
        <f>Master!D158</f>
        <v>4.2.3.4</v>
      </c>
      <c r="E60" s="25">
        <f>Master!E158</f>
        <v>0</v>
      </c>
      <c r="F60" s="25">
        <f>Master!F158</f>
        <v>0</v>
      </c>
      <c r="G60" s="25" t="str">
        <f>Master!G158</f>
        <v>3-dehydroquinate synthase</v>
      </c>
      <c r="H60" s="25" t="str">
        <f>Master!H158</f>
        <v>N</v>
      </c>
      <c r="I60" s="25"/>
      <c r="J60" s="44" t="str">
        <f t="shared" si="7"/>
        <v>R158</v>
      </c>
      <c r="K60" s="44" t="str">
        <f t="shared" si="8"/>
        <v xml:space="preserve">1 DAHP = 1 5-Dehydroquinate + 1 Phosphate </v>
      </c>
      <c r="L60" s="44" t="s">
        <v>441</v>
      </c>
      <c r="M60" s="44" t="s">
        <v>442</v>
      </c>
      <c r="N60" s="44" t="str">
        <f t="shared" si="9"/>
        <v>0</v>
      </c>
      <c r="O60" s="44" t="s">
        <v>217</v>
      </c>
      <c r="P60" s="44">
        <v>0</v>
      </c>
      <c r="Q60" s="44">
        <v>0</v>
      </c>
      <c r="R60" s="44">
        <v>1</v>
      </c>
      <c r="S60" s="44">
        <v>1</v>
      </c>
      <c r="T60" s="44">
        <v>0</v>
      </c>
      <c r="U60" s="44">
        <v>0.01</v>
      </c>
    </row>
    <row r="61" spans="1:21" x14ac:dyDescent="0.25">
      <c r="A61" s="25" t="str">
        <f>Master!A160</f>
        <v>R160</v>
      </c>
      <c r="B61" s="25" t="str">
        <f>Master!B160</f>
        <v>phe_tyr_trp_R03084</v>
      </c>
      <c r="C61" s="25" t="str">
        <f>Master!C160</f>
        <v xml:space="preserve">1 5-Dehydroquinate = 1 3-Dehydroshikimate + 1 H2O </v>
      </c>
      <c r="D61" s="25" t="str">
        <f>Master!D160</f>
        <v>4.2.1.10</v>
      </c>
      <c r="E61" s="25">
        <f>Master!E160</f>
        <v>0</v>
      </c>
      <c r="F61" s="25">
        <f>Master!F160</f>
        <v>0</v>
      </c>
      <c r="G61" s="25" t="str">
        <f>Master!G160</f>
        <v>3-dehydroquinate dehydratase</v>
      </c>
      <c r="H61" s="25" t="str">
        <f>Master!H160</f>
        <v>N</v>
      </c>
      <c r="I61" s="25"/>
      <c r="J61" s="44" t="str">
        <f t="shared" si="7"/>
        <v>R160</v>
      </c>
      <c r="K61" s="44" t="str">
        <f t="shared" si="8"/>
        <v xml:space="preserve">1 5-Dehydroquinate = 1 3-Dehydroshikimate + 1 H2O </v>
      </c>
      <c r="L61" s="44" t="s">
        <v>441</v>
      </c>
      <c r="M61" s="44" t="s">
        <v>442</v>
      </c>
      <c r="N61" s="44" t="str">
        <f t="shared" si="9"/>
        <v>0</v>
      </c>
      <c r="O61" s="44" t="s">
        <v>217</v>
      </c>
      <c r="P61" s="44">
        <v>0</v>
      </c>
      <c r="Q61" s="44">
        <v>0</v>
      </c>
      <c r="R61" s="44">
        <v>1</v>
      </c>
      <c r="S61" s="44">
        <v>1</v>
      </c>
      <c r="T61" s="44">
        <v>0</v>
      </c>
      <c r="U61" s="44">
        <v>0.01</v>
      </c>
    </row>
    <row r="62" spans="1:21" x14ac:dyDescent="0.25">
      <c r="A62" s="25" t="str">
        <f>Master!A162</f>
        <v>R162</v>
      </c>
      <c r="B62" s="25" t="str">
        <f>Master!B162</f>
        <v xml:space="preserve">phe_tyr_trp_R02413                 </v>
      </c>
      <c r="C62" s="25" t="str">
        <f>Master!C162</f>
        <v xml:space="preserve">1 3-Dehydroshikimate + 1 NADPH + 1 Proton = 1 NADP + 1 Shikimate </v>
      </c>
      <c r="D62" s="25" t="str">
        <f>Master!D162</f>
        <v>1.1.1.25</v>
      </c>
      <c r="E62" s="25">
        <f>Master!E162</f>
        <v>0</v>
      </c>
      <c r="F62" s="25">
        <f>Master!F162</f>
        <v>0</v>
      </c>
      <c r="G62" s="25" t="str">
        <f>Master!G162</f>
        <v>Shikimate 5-dehydrogenase</v>
      </c>
      <c r="H62" s="25" t="str">
        <f>Master!H162</f>
        <v>N</v>
      </c>
      <c r="I62" s="25"/>
      <c r="J62" s="44" t="str">
        <f t="shared" si="7"/>
        <v>R162</v>
      </c>
      <c r="K62" s="44" t="str">
        <f t="shared" si="8"/>
        <v xml:space="preserve">1 3-Dehydroshikimate + 1 NADPH + 1 Proton = 1 NADP + 1 Shikimate </v>
      </c>
      <c r="L62" s="44" t="s">
        <v>441</v>
      </c>
      <c r="M62" s="44" t="s">
        <v>442</v>
      </c>
      <c r="N62" s="44" t="str">
        <f t="shared" si="9"/>
        <v>0</v>
      </c>
      <c r="O62" s="44" t="s">
        <v>217</v>
      </c>
      <c r="P62" s="44">
        <v>0</v>
      </c>
      <c r="Q62" s="44">
        <v>0</v>
      </c>
      <c r="R62" s="44">
        <v>1</v>
      </c>
      <c r="S62" s="44">
        <v>1</v>
      </c>
      <c r="T62" s="44">
        <v>0</v>
      </c>
      <c r="U62" s="44">
        <v>0.01</v>
      </c>
    </row>
    <row r="63" spans="1:21" x14ac:dyDescent="0.25">
      <c r="A63" s="25" t="str">
        <f>Master!A164</f>
        <v>R164</v>
      </c>
      <c r="B63" s="25" t="str">
        <f>Master!B164</f>
        <v xml:space="preserve">phe_tyr_trp_R02412                 </v>
      </c>
      <c r="C63" s="25" t="str">
        <f>Master!C164</f>
        <v xml:space="preserve">1 ATP + 1 Shikimate = 1 3-phosphoshikimate + 1 ADP + 1 Proton </v>
      </c>
      <c r="D63" s="25" t="str">
        <f>Master!D164</f>
        <v>2.7.1.71</v>
      </c>
      <c r="E63" s="25">
        <f>Master!E164</f>
        <v>0</v>
      </c>
      <c r="F63" s="25">
        <f>Master!F164</f>
        <v>0</v>
      </c>
      <c r="G63" s="25" t="str">
        <f>Master!G164</f>
        <v>shikimate kinase</v>
      </c>
      <c r="H63" s="25" t="str">
        <f>Master!H164</f>
        <v>N</v>
      </c>
      <c r="I63" s="25"/>
      <c r="J63" s="44" t="str">
        <f t="shared" si="7"/>
        <v>R164</v>
      </c>
      <c r="K63" s="44" t="str">
        <f t="shared" si="8"/>
        <v xml:space="preserve">1 ATP + 1 Shikimate = 1 3-phosphoshikimate + 1 ADP + 1 Proton </v>
      </c>
      <c r="L63" s="44" t="s">
        <v>441</v>
      </c>
      <c r="M63" s="44" t="s">
        <v>442</v>
      </c>
      <c r="N63" s="44" t="str">
        <f t="shared" si="9"/>
        <v>0</v>
      </c>
      <c r="O63" s="44" t="s">
        <v>217</v>
      </c>
      <c r="P63" s="44">
        <v>0</v>
      </c>
      <c r="Q63" s="44">
        <v>0</v>
      </c>
      <c r="R63" s="44">
        <v>1</v>
      </c>
      <c r="S63" s="44">
        <v>1</v>
      </c>
      <c r="T63" s="44">
        <v>0</v>
      </c>
      <c r="U63" s="44">
        <v>0.01</v>
      </c>
    </row>
    <row r="64" spans="1:21" x14ac:dyDescent="0.25">
      <c r="A64" s="25" t="str">
        <f>Master!A166</f>
        <v>R166</v>
      </c>
      <c r="B64" s="25" t="str">
        <f>Master!B166</f>
        <v xml:space="preserve">phe_tyr_trp_R03460                 </v>
      </c>
      <c r="C64" s="25" t="str">
        <f>Master!C166</f>
        <v xml:space="preserve">1 3-phosphoshikimate + 1 Phosphoenolpyruvate = 1 5-O--1-Carboxyvinyl-3-phosphoshikimate + 1 Phosphate </v>
      </c>
      <c r="D64" s="25" t="str">
        <f>Master!D166</f>
        <v>2.5.1.19</v>
      </c>
      <c r="E64" s="25">
        <f>Master!E166</f>
        <v>0</v>
      </c>
      <c r="F64" s="25">
        <f>Master!F166</f>
        <v>0</v>
      </c>
      <c r="G64" s="25" t="str">
        <f>Master!G166</f>
        <v>5-enolpyruvylshikimate-3-phosphate synthase</v>
      </c>
      <c r="H64" s="25" t="str">
        <f>Master!H166</f>
        <v>N</v>
      </c>
      <c r="I64" s="25"/>
      <c r="J64" s="44" t="str">
        <f t="shared" si="7"/>
        <v>R166</v>
      </c>
      <c r="K64" s="44" t="str">
        <f t="shared" si="8"/>
        <v xml:space="preserve">1 3-phosphoshikimate + 1 Phosphoenolpyruvate = 1 5-O--1-Carboxyvinyl-3-phosphoshikimate + 1 Phosphate </v>
      </c>
      <c r="L64" s="44" t="s">
        <v>441</v>
      </c>
      <c r="M64" s="44" t="s">
        <v>442</v>
      </c>
      <c r="N64" s="44" t="str">
        <f t="shared" si="9"/>
        <v>0</v>
      </c>
      <c r="O64" s="44" t="s">
        <v>217</v>
      </c>
      <c r="P64" s="44">
        <v>0</v>
      </c>
      <c r="Q64" s="44">
        <v>0</v>
      </c>
      <c r="R64" s="44">
        <v>1</v>
      </c>
      <c r="S64" s="44">
        <v>1</v>
      </c>
      <c r="T64" s="44">
        <v>0</v>
      </c>
      <c r="U64" s="44">
        <v>0.01</v>
      </c>
    </row>
    <row r="65" spans="1:21" x14ac:dyDescent="0.25">
      <c r="A65" s="25" t="str">
        <f>Master!A168</f>
        <v>R168</v>
      </c>
      <c r="B65" s="25" t="str">
        <f>Master!B168</f>
        <v xml:space="preserve">phe_tyr_trp_R01714                 </v>
      </c>
      <c r="C65" s="25" t="str">
        <f>Master!C168</f>
        <v xml:space="preserve">1 5-O--1-Carboxyvinyl-3-phosphoshikimate = 1 Chorismate + 1 Phosphate </v>
      </c>
      <c r="D65" s="25" t="str">
        <f>Master!D168</f>
        <v>4.2.3.5</v>
      </c>
      <c r="E65" s="25">
        <f>Master!E168</f>
        <v>0</v>
      </c>
      <c r="F65" s="25">
        <f>Master!F168</f>
        <v>0</v>
      </c>
      <c r="G65" s="25" t="str">
        <f>Master!G168</f>
        <v>chorismate synthase</v>
      </c>
      <c r="H65" s="25" t="str">
        <f>Master!H168</f>
        <v>N</v>
      </c>
      <c r="I65" s="25"/>
      <c r="J65" s="44" t="str">
        <f t="shared" si="7"/>
        <v>R168</v>
      </c>
      <c r="K65" s="44" t="str">
        <f t="shared" si="8"/>
        <v xml:space="preserve">1 5-O--1-Carboxyvinyl-3-phosphoshikimate = 1 Chorismate + 1 Phosphate </v>
      </c>
      <c r="L65" s="44" t="s">
        <v>441</v>
      </c>
      <c r="M65" s="44" t="s">
        <v>442</v>
      </c>
      <c r="N65" s="44" t="str">
        <f t="shared" si="9"/>
        <v>0</v>
      </c>
      <c r="O65" s="44" t="s">
        <v>217</v>
      </c>
      <c r="P65" s="44">
        <v>0</v>
      </c>
      <c r="Q65" s="44">
        <v>0</v>
      </c>
      <c r="R65" s="44">
        <v>1</v>
      </c>
      <c r="S65" s="44">
        <v>1</v>
      </c>
      <c r="T65" s="44">
        <v>0</v>
      </c>
      <c r="U65" s="44">
        <v>0.01</v>
      </c>
    </row>
    <row r="66" spans="1:21" x14ac:dyDescent="0.25">
      <c r="A66" s="25" t="str">
        <f>Master!A170</f>
        <v>R170</v>
      </c>
      <c r="B66" s="25" t="str">
        <f>Master!B170</f>
        <v xml:space="preserve">phe_tyr_trp_R00985                 </v>
      </c>
      <c r="C66" s="25" t="str">
        <f>Master!C170</f>
        <v xml:space="preserve">1 Chorismate + 1 NH3 = 1 Anthranilate + 1 H2O + 1 Pyruvate </v>
      </c>
      <c r="D66" s="25" t="str">
        <f>Master!D170</f>
        <v>4.1.3.27</v>
      </c>
      <c r="E66" s="25">
        <f>Master!E170</f>
        <v>0</v>
      </c>
      <c r="F66" s="25">
        <f>Master!F170</f>
        <v>0</v>
      </c>
      <c r="G66" s="25" t="str">
        <f>Master!G170</f>
        <v>glutamine amidotransferase of anthranilate synthase or aminodeoxychorismate synthase</v>
      </c>
      <c r="H66" s="25" t="str">
        <f>Master!H170</f>
        <v>N</v>
      </c>
      <c r="I66" s="25"/>
      <c r="J66" s="44" t="str">
        <f t="shared" si="7"/>
        <v>R170</v>
      </c>
      <c r="K66" s="44" t="str">
        <f t="shared" si="8"/>
        <v xml:space="preserve">1 Chorismate + 1 NH3 = 1 Anthranilate + 1 H2O + 1 Pyruvate </v>
      </c>
      <c r="L66" s="44" t="s">
        <v>441</v>
      </c>
      <c r="M66" s="44" t="s">
        <v>442</v>
      </c>
      <c r="N66" s="44" t="str">
        <f t="shared" si="9"/>
        <v>0</v>
      </c>
      <c r="O66" s="44" t="s">
        <v>217</v>
      </c>
      <c r="P66" s="44">
        <v>0</v>
      </c>
      <c r="Q66" s="44">
        <v>0</v>
      </c>
      <c r="R66" s="44">
        <v>1</v>
      </c>
      <c r="S66" s="44">
        <v>1</v>
      </c>
      <c r="T66" s="44">
        <v>0</v>
      </c>
      <c r="U66" s="44">
        <v>0.01</v>
      </c>
    </row>
    <row r="67" spans="1:21" s="25" customFormat="1" x14ac:dyDescent="0.25">
      <c r="A67" s="25" t="str">
        <f>Master!A173</f>
        <v>R173</v>
      </c>
      <c r="B67" s="25" t="str">
        <f>Master!B173</f>
        <v xml:space="preserve">phe_tyr_trp_R01073                 </v>
      </c>
      <c r="C67" s="25" t="str">
        <f>Master!C173</f>
        <v xml:space="preserve">1 Anthranilate + 1 PRPP = 1 N-5-phosphoribosyl-anthranilate + 1 PPi </v>
      </c>
      <c r="D67" s="25" t="str">
        <f>Master!D173</f>
        <v>2.4.2.18</v>
      </c>
      <c r="E67" s="25">
        <f>Master!E173</f>
        <v>0</v>
      </c>
      <c r="F67" s="25">
        <f>Master!F173</f>
        <v>0</v>
      </c>
      <c r="G67" s="25" t="str">
        <f>Master!G173</f>
        <v>anthranilate phosphoribosyltransferase</v>
      </c>
      <c r="H67" s="25" t="str">
        <f>Master!H173</f>
        <v>N</v>
      </c>
      <c r="J67" s="44" t="str">
        <f t="shared" si="7"/>
        <v>R173</v>
      </c>
      <c r="K67" s="44" t="str">
        <f t="shared" si="8"/>
        <v xml:space="preserve">1 Anthranilate + 1 PRPP = 1 N-5-phosphoribosyl-anthranilate + 1 PPi </v>
      </c>
      <c r="L67" s="44" t="s">
        <v>441</v>
      </c>
      <c r="M67" s="44" t="s">
        <v>442</v>
      </c>
      <c r="N67" s="44" t="str">
        <f t="shared" si="9"/>
        <v>0</v>
      </c>
      <c r="O67" s="44" t="s">
        <v>217</v>
      </c>
      <c r="P67" s="44">
        <v>0</v>
      </c>
      <c r="Q67" s="44">
        <v>0</v>
      </c>
      <c r="R67" s="44">
        <v>1</v>
      </c>
      <c r="S67" s="44">
        <v>1</v>
      </c>
      <c r="T67" s="44">
        <v>0</v>
      </c>
      <c r="U67" s="44">
        <v>0.01</v>
      </c>
    </row>
    <row r="68" spans="1:21" x14ac:dyDescent="0.25">
      <c r="A68" s="25" t="str">
        <f>Master!A175</f>
        <v>R175</v>
      </c>
      <c r="B68" s="25" t="str">
        <f>Master!B175</f>
        <v xml:space="preserve">phe_tyr_trp_R03509                 </v>
      </c>
      <c r="C68" s="25" t="str">
        <f>Master!C175</f>
        <v xml:space="preserve">1 N-5-phosphoribosyl-anthranilate = 1 1-2-carboxyphenylamino-1-deoxyribulose-5-phosphate </v>
      </c>
      <c r="D68" s="25" t="str">
        <f>Master!D175</f>
        <v>5.3.1.24</v>
      </c>
      <c r="E68" s="25">
        <f>Master!E175</f>
        <v>0</v>
      </c>
      <c r="F68" s="25">
        <f>Master!F175</f>
        <v>0</v>
      </c>
      <c r="G68" s="25" t="str">
        <f>Master!G175</f>
        <v>Phosphoribosylanthranilate isomerase</v>
      </c>
      <c r="H68" s="25" t="str">
        <f>Master!H175</f>
        <v>N</v>
      </c>
      <c r="I68" s="25"/>
      <c r="J68" s="44" t="str">
        <f t="shared" si="7"/>
        <v>R175</v>
      </c>
      <c r="K68" s="44" t="str">
        <f t="shared" si="8"/>
        <v xml:space="preserve">1 N-5-phosphoribosyl-anthranilate = 1 1-2-carboxyphenylamino-1-deoxyribulose-5-phosphate </v>
      </c>
      <c r="L68" s="44" t="s">
        <v>441</v>
      </c>
      <c r="M68" s="44" t="s">
        <v>442</v>
      </c>
      <c r="N68" s="44" t="str">
        <f t="shared" si="9"/>
        <v>0</v>
      </c>
      <c r="O68" s="44" t="s">
        <v>217</v>
      </c>
      <c r="P68" s="44">
        <v>0</v>
      </c>
      <c r="Q68" s="44">
        <v>0</v>
      </c>
      <c r="R68" s="44">
        <v>1</v>
      </c>
      <c r="S68" s="44">
        <v>1</v>
      </c>
      <c r="T68" s="44">
        <v>0</v>
      </c>
      <c r="U68" s="44">
        <v>0.01</v>
      </c>
    </row>
    <row r="69" spans="1:21" x14ac:dyDescent="0.25">
      <c r="A69" s="25" t="str">
        <f>Master!A177</f>
        <v>R177</v>
      </c>
      <c r="B69" s="25" t="str">
        <f>Master!B177</f>
        <v xml:space="preserve">phe_tyr_trp_R03508                 </v>
      </c>
      <c r="C69" s="25" t="str">
        <f>Master!C177</f>
        <v xml:space="preserve">1 1-2-carboxyphenylamino-1-deoxyribulose-5-phosphate + 1 Proton = 1 CO2 + 1 H2O + 1 Indoleglycerol-phosphate </v>
      </c>
      <c r="D69" s="25" t="str">
        <f>Master!D177</f>
        <v>4.1.1.48</v>
      </c>
      <c r="E69" s="25">
        <f>Master!E177</f>
        <v>0</v>
      </c>
      <c r="F69" s="25">
        <f>Master!F177</f>
        <v>0</v>
      </c>
      <c r="G69" s="25" t="str">
        <f>Master!G177</f>
        <v>Indole-3-glycerol phosphate synthase</v>
      </c>
      <c r="H69" s="25" t="str">
        <f>Master!H177</f>
        <v>N</v>
      </c>
      <c r="I69" s="25"/>
      <c r="J69" s="44" t="str">
        <f t="shared" si="7"/>
        <v>R177</v>
      </c>
      <c r="K69" s="44" t="str">
        <f t="shared" si="8"/>
        <v xml:space="preserve">1 1-2-carboxyphenylamino-1-deoxyribulose-5-phosphate + 1 Proton = 1 CO2 + 1 H2O + 1 Indoleglycerol-phosphate </v>
      </c>
      <c r="L69" s="44" t="s">
        <v>441</v>
      </c>
      <c r="M69" s="44" t="s">
        <v>442</v>
      </c>
      <c r="N69" s="44" t="str">
        <f t="shared" si="9"/>
        <v>0</v>
      </c>
      <c r="O69" s="44" t="s">
        <v>217</v>
      </c>
      <c r="P69" s="44">
        <v>0</v>
      </c>
      <c r="Q69" s="44">
        <v>0</v>
      </c>
      <c r="R69" s="44">
        <v>1</v>
      </c>
      <c r="S69" s="44">
        <v>1</v>
      </c>
      <c r="T69" s="44">
        <v>0</v>
      </c>
      <c r="U69" s="44">
        <v>0.01</v>
      </c>
    </row>
    <row r="70" spans="1:21" x14ac:dyDescent="0.25">
      <c r="A70" s="25" t="str">
        <f>Master!A179</f>
        <v>R179</v>
      </c>
      <c r="B70" s="25" t="str">
        <f>Master!B179</f>
        <v xml:space="preserve">phe_tyr_trp_R02722                 </v>
      </c>
      <c r="C70" s="25" t="str">
        <f>Master!C179</f>
        <v xml:space="preserve">1 Indoleglycerol-phosphate + 1 L-Serine = 1 Glyceraldehyde3-phosphate + 1 H2O + 1 L-Tryptophan </v>
      </c>
      <c r="D70" s="25" t="str">
        <f>Master!D179</f>
        <v>4.2.1.20</v>
      </c>
      <c r="E70" s="25">
        <f>Master!E179</f>
        <v>0</v>
      </c>
      <c r="F70" s="25">
        <f>Master!F179</f>
        <v>0</v>
      </c>
      <c r="G70" s="25" t="str">
        <f>Master!G179</f>
        <v>pyridoxal-phosphate dependent TrpB-like enzyme</v>
      </c>
      <c r="H70" s="25" t="str">
        <f>Master!H179</f>
        <v>N</v>
      </c>
      <c r="I70" s="25"/>
      <c r="J70" s="44" t="str">
        <f t="shared" si="7"/>
        <v>R179</v>
      </c>
      <c r="K70" s="44" t="str">
        <f t="shared" si="8"/>
        <v xml:space="preserve">1 Indoleglycerol-phosphate + 1 L-Serine = 1 Glyceraldehyde3-phosphate + 1 H2O + 1 L-Tryptophan </v>
      </c>
      <c r="L70" s="44" t="s">
        <v>441</v>
      </c>
      <c r="M70" s="44" t="s">
        <v>442</v>
      </c>
      <c r="N70" s="44" t="str">
        <f t="shared" si="9"/>
        <v>0</v>
      </c>
      <c r="O70" s="44" t="s">
        <v>217</v>
      </c>
      <c r="P70" s="44">
        <v>0</v>
      </c>
      <c r="Q70" s="44">
        <v>0</v>
      </c>
      <c r="R70" s="44">
        <v>1</v>
      </c>
      <c r="S70" s="44">
        <v>1</v>
      </c>
      <c r="T70" s="44">
        <v>0</v>
      </c>
      <c r="U70" s="44">
        <v>0.01</v>
      </c>
    </row>
    <row r="71" spans="1:21" x14ac:dyDescent="0.25">
      <c r="A71" s="25" t="str">
        <f>Master!A183</f>
        <v>R183</v>
      </c>
      <c r="B71" s="25" t="str">
        <f>Master!B183</f>
        <v xml:space="preserve">phe_tyr_trp_R01715                 </v>
      </c>
      <c r="C71" s="25" t="str">
        <f>Master!C183</f>
        <v xml:space="preserve">1 Chorismate = 1 Prephenate </v>
      </c>
      <c r="D71" s="25" t="str">
        <f>Master!D183</f>
        <v>5.4.99.5</v>
      </c>
      <c r="E71" s="25">
        <f>Master!E183</f>
        <v>0</v>
      </c>
      <c r="F71" s="25">
        <f>Master!F183</f>
        <v>0</v>
      </c>
      <c r="G71" s="25" t="str">
        <f>Master!G183</f>
        <v>chorismate mutase, archaeal type</v>
      </c>
      <c r="H71" s="25" t="str">
        <f>Master!H183</f>
        <v>N</v>
      </c>
      <c r="I71" s="25"/>
      <c r="J71" s="44" t="str">
        <f t="shared" si="7"/>
        <v>R183</v>
      </c>
      <c r="K71" s="44" t="str">
        <f t="shared" si="8"/>
        <v xml:space="preserve">1 Chorismate = 1 Prephenate </v>
      </c>
      <c r="L71" s="44" t="s">
        <v>441</v>
      </c>
      <c r="M71" s="44" t="s">
        <v>442</v>
      </c>
      <c r="N71" s="44" t="str">
        <f t="shared" si="9"/>
        <v>0</v>
      </c>
      <c r="O71" s="44" t="s">
        <v>217</v>
      </c>
      <c r="P71" s="44">
        <v>0</v>
      </c>
      <c r="Q71" s="44">
        <v>0</v>
      </c>
      <c r="R71" s="44">
        <v>1</v>
      </c>
      <c r="S71" s="44">
        <v>1</v>
      </c>
      <c r="T71" s="44">
        <v>0</v>
      </c>
      <c r="U71" s="44">
        <v>0.01</v>
      </c>
    </row>
    <row r="72" spans="1:21" x14ac:dyDescent="0.25">
      <c r="A72" s="25" t="str">
        <f>Master!A185</f>
        <v>R185</v>
      </c>
      <c r="B72" s="25" t="str">
        <f>Master!B185</f>
        <v xml:space="preserve">phe_tyr_trp_R01373                 </v>
      </c>
      <c r="C72" s="25" t="str">
        <f>Master!C185</f>
        <v xml:space="preserve">1 Prephenate + 1 Proton = 1 CO2 + 1 H2O + 1 Phenylpyruvate </v>
      </c>
      <c r="D72" s="25" t="str">
        <f>Master!D185</f>
        <v>4.2.1.51</v>
      </c>
      <c r="E72" s="25">
        <f>Master!E185</f>
        <v>0</v>
      </c>
      <c r="F72" s="25">
        <f>Master!F185</f>
        <v>0</v>
      </c>
      <c r="G72" s="25" t="str">
        <f>Master!G185</f>
        <v>Prephenate dehydratase</v>
      </c>
      <c r="H72" s="25" t="str">
        <f>Master!H185</f>
        <v>N</v>
      </c>
      <c r="I72" s="25"/>
      <c r="J72" s="44" t="str">
        <f t="shared" si="7"/>
        <v>R185</v>
      </c>
      <c r="K72" s="44" t="str">
        <f t="shared" si="8"/>
        <v xml:space="preserve">1 Prephenate + 1 Proton = 1 CO2 + 1 H2O + 1 Phenylpyruvate </v>
      </c>
      <c r="L72" s="44" t="s">
        <v>441</v>
      </c>
      <c r="M72" s="44" t="s">
        <v>442</v>
      </c>
      <c r="N72" s="44" t="str">
        <f t="shared" si="9"/>
        <v>0</v>
      </c>
      <c r="O72" s="44" t="s">
        <v>217</v>
      </c>
      <c r="P72" s="44">
        <v>0</v>
      </c>
      <c r="Q72" s="44">
        <v>0</v>
      </c>
      <c r="R72" s="44">
        <v>1</v>
      </c>
      <c r="S72" s="44">
        <v>1</v>
      </c>
      <c r="T72" s="44">
        <v>0</v>
      </c>
      <c r="U72" s="44">
        <v>0.01</v>
      </c>
    </row>
    <row r="73" spans="1:21" x14ac:dyDescent="0.25">
      <c r="A73" s="25" t="str">
        <f>Master!A187</f>
        <v>R187</v>
      </c>
      <c r="B73" s="25" t="str">
        <f>Master!B187</f>
        <v>phe_tyr_trp_R00694</v>
      </c>
      <c r="C73" s="25" t="str">
        <f>Master!C187</f>
        <v xml:space="preserve">1 L-Glutamate + 1 Phenylpyruvate = 1 2-Oxoglutarate + 1 L-Phenylalanine </v>
      </c>
      <c r="D73" s="25" t="str">
        <f>Master!D187</f>
        <v>2.6.1.1/2.6.1.9</v>
      </c>
      <c r="E73" s="25">
        <f>Master!E187</f>
        <v>0</v>
      </c>
      <c r="F73" s="25">
        <f>Master!F187</f>
        <v>0</v>
      </c>
      <c r="G73" s="25" t="str">
        <f>Master!G187</f>
        <v>Aspartate/tyrosine/aromatic aminotransferase</v>
      </c>
      <c r="H73" s="25" t="str">
        <f>Master!H187</f>
        <v>Y</v>
      </c>
      <c r="I73" s="25"/>
      <c r="J73" s="44" t="str">
        <f t="shared" si="7"/>
        <v>R187</v>
      </c>
      <c r="K73" s="44" t="str">
        <f t="shared" si="8"/>
        <v xml:space="preserve">1 L-Glutamate + 1 Phenylpyruvate = 1 2-Oxoglutarate + 1 L-Phenylalanine </v>
      </c>
      <c r="L73" s="44" t="s">
        <v>441</v>
      </c>
      <c r="M73" s="44" t="s">
        <v>442</v>
      </c>
      <c r="N73" s="44" t="str">
        <f t="shared" si="9"/>
        <v>-inf</v>
      </c>
      <c r="O73" s="44" t="s">
        <v>217</v>
      </c>
      <c r="P73" s="44">
        <v>0</v>
      </c>
      <c r="Q73" s="44">
        <v>0</v>
      </c>
      <c r="R73" s="44">
        <v>1</v>
      </c>
      <c r="S73" s="44">
        <v>1</v>
      </c>
      <c r="T73" s="44">
        <v>0</v>
      </c>
      <c r="U73" s="44">
        <v>0.01</v>
      </c>
    </row>
    <row r="74" spans="1:21" x14ac:dyDescent="0.25">
      <c r="A74" s="25" t="str">
        <f>Master!A191</f>
        <v>R191</v>
      </c>
      <c r="B74" s="25" t="str">
        <f>Master!B191</f>
        <v>phe_tyr_trp_R01728</v>
      </c>
      <c r="C74" s="25" t="str">
        <f>Master!C191</f>
        <v xml:space="preserve">1 NAD + 1 Prephenate = 1 CO2 + 1 NADH + 1 p-hydroxyphenylpyruvate </v>
      </c>
      <c r="D74" s="25" t="str">
        <f>Master!D191</f>
        <v>1.3.1.12</v>
      </c>
      <c r="E74" s="25">
        <f>Master!E191</f>
        <v>0</v>
      </c>
      <c r="F74" s="25">
        <f>Master!F191</f>
        <v>0</v>
      </c>
      <c r="G74" s="25" t="str">
        <f>Master!G191</f>
        <v>chorismate mutase, archaeal type</v>
      </c>
      <c r="H74" s="25" t="str">
        <f>Master!H191</f>
        <v>N</v>
      </c>
      <c r="I74" s="25"/>
      <c r="J74" s="44" t="str">
        <f t="shared" si="7"/>
        <v>R191</v>
      </c>
      <c r="K74" s="44" t="str">
        <f t="shared" si="8"/>
        <v xml:space="preserve">1 NAD + 1 Prephenate = 1 CO2 + 1 NADH + 1 p-hydroxyphenylpyruvate </v>
      </c>
      <c r="L74" s="44" t="s">
        <v>441</v>
      </c>
      <c r="M74" s="44" t="s">
        <v>442</v>
      </c>
      <c r="N74" s="44" t="str">
        <f t="shared" si="9"/>
        <v>0</v>
      </c>
      <c r="O74" s="44" t="s">
        <v>217</v>
      </c>
      <c r="P74" s="44">
        <v>0</v>
      </c>
      <c r="Q74" s="44">
        <v>0</v>
      </c>
      <c r="R74" s="44">
        <v>1</v>
      </c>
      <c r="S74" s="44">
        <v>1</v>
      </c>
      <c r="T74" s="44">
        <v>0</v>
      </c>
      <c r="U74" s="44">
        <v>0.01</v>
      </c>
    </row>
    <row r="75" spans="1:21" x14ac:dyDescent="0.25">
      <c r="A75" s="25" t="str">
        <f>Master!A193</f>
        <v>R193</v>
      </c>
      <c r="B75" s="25" t="str">
        <f>Master!B193</f>
        <v>phe_tyr_trp_R00734</v>
      </c>
      <c r="C75" s="25" t="str">
        <f>Master!C193</f>
        <v xml:space="preserve">1 L-Glutamate + 1 p-hydroxyphenylpyruvate = 1 2-Oxoglutarate + 1 L-Tyrosine </v>
      </c>
      <c r="D75" s="25" t="str">
        <f>Master!D193</f>
        <v>2.6.1.1/2.6.1.9</v>
      </c>
      <c r="E75" s="25">
        <f>Master!E193</f>
        <v>0</v>
      </c>
      <c r="F75" s="25">
        <f>Master!F193</f>
        <v>0</v>
      </c>
      <c r="G75" s="25" t="str">
        <f>Master!G193</f>
        <v>Aspartate/tyrosine/aromatic aminotransferase</v>
      </c>
      <c r="H75" s="25" t="str">
        <f>Master!H193</f>
        <v>Y</v>
      </c>
      <c r="I75" s="25"/>
      <c r="J75" s="44" t="str">
        <f t="shared" si="7"/>
        <v>R193</v>
      </c>
      <c r="K75" s="44" t="str">
        <f t="shared" si="8"/>
        <v xml:space="preserve">1 L-Glutamate + 1 p-hydroxyphenylpyruvate = 1 2-Oxoglutarate + 1 L-Tyrosine </v>
      </c>
      <c r="L75" s="44" t="s">
        <v>441</v>
      </c>
      <c r="M75" s="44" t="s">
        <v>442</v>
      </c>
      <c r="N75" s="44" t="str">
        <f t="shared" si="9"/>
        <v>-inf</v>
      </c>
      <c r="O75" s="44" t="s">
        <v>217</v>
      </c>
      <c r="P75" s="44">
        <v>0</v>
      </c>
      <c r="Q75" s="44">
        <v>0</v>
      </c>
      <c r="R75" s="44">
        <v>1</v>
      </c>
      <c r="S75" s="44">
        <v>1</v>
      </c>
      <c r="T75" s="44">
        <v>0</v>
      </c>
      <c r="U75" s="44">
        <v>0.01</v>
      </c>
    </row>
    <row r="76" spans="1:21" x14ac:dyDescent="0.25">
      <c r="A76" s="25" t="str">
        <f>Master!A197</f>
        <v>R197</v>
      </c>
      <c r="B76" s="25" t="str">
        <f>Master!B197</f>
        <v xml:space="preserve">GST_syn_R00945                     </v>
      </c>
      <c r="C76" s="25" t="str">
        <f>Master!C197</f>
        <v xml:space="preserve">1 L-Serine + 1 tetrahydrofolate_B9 = 1 5-10-Methylenetetrahydrofolate + 1 Glycine + 1 H2O </v>
      </c>
      <c r="D76" s="25">
        <f>Master!D197</f>
        <v>0</v>
      </c>
      <c r="E76" s="25">
        <f>Master!E197</f>
        <v>0</v>
      </c>
      <c r="F76" s="25">
        <f>Master!F197</f>
        <v>0</v>
      </c>
      <c r="G76" s="25">
        <f>Master!G197</f>
        <v>0</v>
      </c>
      <c r="H76" s="25" t="str">
        <f>Master!H197</f>
        <v>Y</v>
      </c>
      <c r="I76" s="25"/>
      <c r="J76" s="44" t="str">
        <f t="shared" si="7"/>
        <v>R197</v>
      </c>
      <c r="K76" s="44" t="str">
        <f t="shared" si="8"/>
        <v xml:space="preserve">1 L-Serine + 1 tetrahydrofolate_B9 = 1 5-10-Methylenetetrahydrofolate + 1 Glycine + 1 H2O </v>
      </c>
      <c r="L76" s="44" t="s">
        <v>441</v>
      </c>
      <c r="M76" s="44" t="s">
        <v>442</v>
      </c>
      <c r="N76" s="44" t="str">
        <f t="shared" si="9"/>
        <v>-inf</v>
      </c>
      <c r="O76" s="44" t="s">
        <v>217</v>
      </c>
      <c r="P76" s="44">
        <v>0</v>
      </c>
      <c r="Q76" s="44">
        <v>0</v>
      </c>
      <c r="R76" s="44">
        <v>1</v>
      </c>
      <c r="S76" s="44">
        <v>1</v>
      </c>
      <c r="T76" s="44">
        <v>0</v>
      </c>
      <c r="U76" s="44">
        <v>0.01</v>
      </c>
    </row>
    <row r="77" spans="1:21" x14ac:dyDescent="0.25">
      <c r="A77" s="25" t="str">
        <f>Master!A199</f>
        <v>R199</v>
      </c>
      <c r="B77" s="25" t="str">
        <f>Master!B199</f>
        <v xml:space="preserve">cys_R00586_assumed                 </v>
      </c>
      <c r="C77" s="25" t="str">
        <f>Master!C199</f>
        <v xml:space="preserve">1 Acetyl-CoA + 1 L-Serine = 1 CoA + 1 O-Acetyl-L-serine </v>
      </c>
      <c r="D77" s="25" t="str">
        <f>Master!D199</f>
        <v>2.3.1.30</v>
      </c>
      <c r="E77" s="25">
        <f>Master!E199</f>
        <v>0</v>
      </c>
      <c r="F77" s="25">
        <f>Master!F199</f>
        <v>0</v>
      </c>
      <c r="G77" s="25" t="str">
        <f>Master!G199</f>
        <v>assumed</v>
      </c>
      <c r="H77" s="25" t="str">
        <f>Master!H199</f>
        <v>Y</v>
      </c>
      <c r="I77" s="25"/>
      <c r="J77" s="44" t="str">
        <f t="shared" ref="J77:J106" si="10">A77</f>
        <v>R199</v>
      </c>
      <c r="K77" s="44" t="str">
        <f t="shared" ref="K77:K106" si="11">C77</f>
        <v xml:space="preserve">1 Acetyl-CoA + 1 L-Serine = 1 CoA + 1 O-Acetyl-L-serine </v>
      </c>
      <c r="L77" s="44" t="s">
        <v>441</v>
      </c>
      <c r="M77" s="44" t="s">
        <v>442</v>
      </c>
      <c r="N77" s="44" t="str">
        <f t="shared" ref="N77:N106" si="12">IF(EXACT(H77,"Y"),"-inf","0")</f>
        <v>-inf</v>
      </c>
      <c r="O77" s="44" t="s">
        <v>217</v>
      </c>
      <c r="P77" s="44">
        <v>0</v>
      </c>
      <c r="Q77" s="44">
        <v>0</v>
      </c>
      <c r="R77" s="44">
        <v>1</v>
      </c>
      <c r="S77" s="44">
        <v>1</v>
      </c>
      <c r="T77" s="44">
        <v>0</v>
      </c>
      <c r="U77" s="44">
        <v>0.01</v>
      </c>
    </row>
    <row r="78" spans="1:21" x14ac:dyDescent="0.25">
      <c r="A78" s="25" t="str">
        <f>Master!A201</f>
        <v>R201</v>
      </c>
      <c r="B78" s="25" t="str">
        <f>Master!B201</f>
        <v xml:space="preserve">cys_R04859                         </v>
      </c>
      <c r="C78" s="25" t="str">
        <f>Master!C201</f>
        <v xml:space="preserve">1 O-Acetyl-L-serine + 1 thioredoxin_red + 1 Thiosulfate = 1 Acetate + 1 L-Cysteine + 2 Proton + 1 Sulfite + 1 thioredoxin_ox </v>
      </c>
      <c r="D78" s="25" t="str">
        <f>Master!D201</f>
        <v>2.5.1.47</v>
      </c>
      <c r="E78" s="25">
        <f>Master!E201</f>
        <v>0</v>
      </c>
      <c r="F78" s="25">
        <f>Master!F201</f>
        <v>0</v>
      </c>
      <c r="G78" s="25" t="str">
        <f>Master!G201</f>
        <v>Cysteine synthase</v>
      </c>
      <c r="H78" s="25" t="str">
        <f>Master!H201</f>
        <v>N</v>
      </c>
      <c r="I78" s="25"/>
      <c r="J78" s="44" t="str">
        <f t="shared" si="10"/>
        <v>R201</v>
      </c>
      <c r="K78" s="44" t="str">
        <f t="shared" si="11"/>
        <v xml:space="preserve">1 O-Acetyl-L-serine + 1 thioredoxin_red + 1 Thiosulfate = 1 Acetate + 1 L-Cysteine + 2 Proton + 1 Sulfite + 1 thioredoxin_ox </v>
      </c>
      <c r="L78" s="44" t="s">
        <v>441</v>
      </c>
      <c r="M78" s="44" t="s">
        <v>442</v>
      </c>
      <c r="N78" s="44" t="str">
        <f t="shared" si="12"/>
        <v>0</v>
      </c>
      <c r="O78" s="44" t="s">
        <v>217</v>
      </c>
      <c r="P78" s="44">
        <v>0</v>
      </c>
      <c r="Q78" s="44">
        <v>0</v>
      </c>
      <c r="R78" s="44">
        <v>1</v>
      </c>
      <c r="S78" s="44">
        <v>1</v>
      </c>
      <c r="T78" s="44">
        <v>0</v>
      </c>
      <c r="U78" s="44">
        <v>0.01</v>
      </c>
    </row>
    <row r="79" spans="1:21" x14ac:dyDescent="0.25">
      <c r="A79" s="25" t="str">
        <f>Master!A203</f>
        <v>R203</v>
      </c>
      <c r="B79" s="25" t="str">
        <f>Master!B203</f>
        <v xml:space="preserve">ala_asp_R00258_assumed             </v>
      </c>
      <c r="C79" s="25" t="str">
        <f>Master!C203</f>
        <v xml:space="preserve">1 L-Glutamate + 1 Pyruvate = 1 2-Oxoglutarate + 1 L-Alanine </v>
      </c>
      <c r="D79" s="25" t="str">
        <f>Master!D203</f>
        <v>4.1.1.12</v>
      </c>
      <c r="E79" s="25">
        <f>Master!E203</f>
        <v>0</v>
      </c>
      <c r="F79" s="25">
        <f>Master!F203</f>
        <v>0</v>
      </c>
      <c r="G79" s="25" t="str">
        <f>Master!G203</f>
        <v>assumed</v>
      </c>
      <c r="H79" s="25" t="str">
        <f>Master!H203</f>
        <v>Y</v>
      </c>
      <c r="I79" s="25"/>
      <c r="J79" s="44" t="str">
        <f t="shared" si="10"/>
        <v>R203</v>
      </c>
      <c r="K79" s="44" t="str">
        <f t="shared" si="11"/>
        <v xml:space="preserve">1 L-Glutamate + 1 Pyruvate = 1 2-Oxoglutarate + 1 L-Alanine </v>
      </c>
      <c r="L79" s="44" t="s">
        <v>441</v>
      </c>
      <c r="M79" s="44" t="s">
        <v>442</v>
      </c>
      <c r="N79" s="44" t="str">
        <f t="shared" si="12"/>
        <v>-inf</v>
      </c>
      <c r="O79" s="44" t="s">
        <v>217</v>
      </c>
      <c r="P79" s="44">
        <v>0</v>
      </c>
      <c r="Q79" s="44">
        <v>0</v>
      </c>
      <c r="R79" s="44">
        <v>1</v>
      </c>
      <c r="S79" s="44">
        <v>1</v>
      </c>
      <c r="T79" s="44">
        <v>0</v>
      </c>
      <c r="U79" s="44">
        <v>0.01</v>
      </c>
    </row>
    <row r="80" spans="1:21" x14ac:dyDescent="0.25">
      <c r="A80" s="25" t="str">
        <f>Master!A205</f>
        <v>R205</v>
      </c>
      <c r="B80" s="25" t="str">
        <f>Master!B205</f>
        <v xml:space="preserve">Gln_syn_R00253                     </v>
      </c>
      <c r="C80" s="25" t="str">
        <f>Master!C205</f>
        <v xml:space="preserve">1 ATP + 1 L-Glutamate + 1 NH3 = 1 ADP + 1 L-Glutamine + 1 Phosphate </v>
      </c>
      <c r="D80" s="25" t="str">
        <f>Master!D205</f>
        <v>6.3.1.2</v>
      </c>
      <c r="E80" s="25">
        <f>Master!E205</f>
        <v>0</v>
      </c>
      <c r="F80" s="25">
        <f>Master!F205</f>
        <v>0</v>
      </c>
      <c r="G80" s="25" t="str">
        <f>Master!G205</f>
        <v>Glutamine synthetase</v>
      </c>
      <c r="H80" s="25" t="str">
        <f>Master!H205</f>
        <v>N</v>
      </c>
      <c r="I80" s="25"/>
      <c r="J80" s="44" t="str">
        <f t="shared" si="10"/>
        <v>R205</v>
      </c>
      <c r="K80" s="44" t="str">
        <f t="shared" si="11"/>
        <v xml:space="preserve">1 ATP + 1 L-Glutamate + 1 NH3 = 1 ADP + 1 L-Glutamine + 1 Phosphate </v>
      </c>
      <c r="L80" s="44" t="s">
        <v>441</v>
      </c>
      <c r="M80" s="44" t="s">
        <v>442</v>
      </c>
      <c r="N80" s="44" t="str">
        <f t="shared" si="12"/>
        <v>0</v>
      </c>
      <c r="O80" s="44" t="s">
        <v>217</v>
      </c>
      <c r="P80" s="44">
        <v>0</v>
      </c>
      <c r="Q80" s="44">
        <v>0</v>
      </c>
      <c r="R80" s="44">
        <v>1</v>
      </c>
      <c r="S80" s="44">
        <v>1</v>
      </c>
      <c r="T80" s="44">
        <v>0</v>
      </c>
      <c r="U80" s="44">
        <v>0.01</v>
      </c>
    </row>
    <row r="81" spans="1:21" x14ac:dyDescent="0.25">
      <c r="A81" s="25" t="str">
        <f>Master!A209</f>
        <v>R209</v>
      </c>
      <c r="B81" s="25" t="str">
        <f>Master!B209</f>
        <v xml:space="preserve">glut_R00243                        </v>
      </c>
      <c r="C81" s="25" t="str">
        <f>Master!C209</f>
        <v xml:space="preserve">1 2-Oxoglutarate + 1 NADH + 1 NH3 + 2 Proton = 1 H2O + 1 L-Glutamate + 1 NAD </v>
      </c>
      <c r="D81" s="25" t="str">
        <f>Master!D209</f>
        <v>1.4.1.3</v>
      </c>
      <c r="E81" s="25">
        <f>Master!E209</f>
        <v>0</v>
      </c>
      <c r="F81" s="25">
        <f>Master!F209</f>
        <v>0</v>
      </c>
      <c r="G81" s="25" t="str">
        <f>Master!G209</f>
        <v>Glutamate dehydrogenase/leucine dehydrogenase</v>
      </c>
      <c r="H81" s="25" t="str">
        <f>Master!H209</f>
        <v>Y</v>
      </c>
      <c r="I81" s="25"/>
      <c r="J81" s="44" t="str">
        <f t="shared" si="10"/>
        <v>R209</v>
      </c>
      <c r="K81" s="44" t="str">
        <f t="shared" si="11"/>
        <v xml:space="preserve">1 2-Oxoglutarate + 1 NADH + 1 NH3 + 2 Proton = 1 H2O + 1 L-Glutamate + 1 NAD </v>
      </c>
      <c r="L81" s="44" t="s">
        <v>441</v>
      </c>
      <c r="M81" s="44" t="s">
        <v>442</v>
      </c>
      <c r="N81" s="44" t="str">
        <f t="shared" si="12"/>
        <v>-inf</v>
      </c>
      <c r="O81" s="44" t="s">
        <v>217</v>
      </c>
      <c r="P81" s="44">
        <v>0</v>
      </c>
      <c r="Q81" s="44">
        <v>0</v>
      </c>
      <c r="R81" s="44">
        <v>1</v>
      </c>
      <c r="S81" s="44">
        <v>1</v>
      </c>
      <c r="T81" s="44">
        <v>0</v>
      </c>
      <c r="U81" s="44">
        <v>0.01</v>
      </c>
    </row>
    <row r="82" spans="1:21" x14ac:dyDescent="0.25">
      <c r="A82" s="25" t="str">
        <f>Master!A211</f>
        <v>R211</v>
      </c>
      <c r="B82" s="25" t="str">
        <f>Master!B211</f>
        <v xml:space="preserve">arg_pro_R00150_assumed         </v>
      </c>
      <c r="C82" s="25" t="str">
        <f>Master!C211</f>
        <v xml:space="preserve">1 ATP + 1 CO2 + 1 NH3 = 1 ADP + 1 Carbamoylphosphate + 1 Proton </v>
      </c>
      <c r="D82" s="25">
        <f>Master!D211</f>
        <v>0</v>
      </c>
      <c r="E82" s="25">
        <f>Master!E211</f>
        <v>0</v>
      </c>
      <c r="F82" s="25">
        <f>Master!F211</f>
        <v>0</v>
      </c>
      <c r="G82" s="25">
        <f>Master!G211</f>
        <v>0</v>
      </c>
      <c r="H82" s="25" t="str">
        <f>Master!H211</f>
        <v>N</v>
      </c>
      <c r="I82" s="25"/>
      <c r="J82" s="44" t="str">
        <f t="shared" si="10"/>
        <v>R211</v>
      </c>
      <c r="K82" s="44" t="str">
        <f t="shared" si="11"/>
        <v xml:space="preserve">1 ATP + 1 CO2 + 1 NH3 = 1 ADP + 1 Carbamoylphosphate + 1 Proton </v>
      </c>
      <c r="L82" s="44" t="s">
        <v>441</v>
      </c>
      <c r="M82" s="44" t="s">
        <v>442</v>
      </c>
      <c r="N82" s="44" t="str">
        <f t="shared" si="12"/>
        <v>0</v>
      </c>
      <c r="O82" s="44" t="s">
        <v>217</v>
      </c>
      <c r="P82" s="44">
        <v>0</v>
      </c>
      <c r="Q82" s="44">
        <v>0</v>
      </c>
      <c r="R82" s="44">
        <v>1</v>
      </c>
      <c r="S82" s="44">
        <v>1</v>
      </c>
      <c r="T82" s="44">
        <v>0</v>
      </c>
      <c r="U82" s="44">
        <v>0.01</v>
      </c>
    </row>
    <row r="83" spans="1:21" x14ac:dyDescent="0.25">
      <c r="A83" s="25" t="str">
        <f>Master!A213</f>
        <v>R213</v>
      </c>
      <c r="B83" s="25" t="str">
        <f>Master!B213</f>
        <v>arg_pro_2_3_1_1_assumed</v>
      </c>
      <c r="C83" s="25" t="str">
        <f>Master!C213</f>
        <v>L-Glutamate + Acetyl-CoA = N-Acetyl-L-glutamate + CoA + Proton</v>
      </c>
      <c r="D83" s="25">
        <f>Master!D213</f>
        <v>0</v>
      </c>
      <c r="E83" s="25">
        <f>Master!E213</f>
        <v>0</v>
      </c>
      <c r="F83" s="25">
        <f>Master!F213</f>
        <v>0</v>
      </c>
      <c r="G83" s="25">
        <f>Master!G213</f>
        <v>0</v>
      </c>
      <c r="H83" s="25" t="str">
        <f>Master!H213</f>
        <v>N</v>
      </c>
      <c r="I83" s="25"/>
      <c r="J83" s="44" t="str">
        <f t="shared" si="10"/>
        <v>R213</v>
      </c>
      <c r="K83" s="44" t="str">
        <f t="shared" si="11"/>
        <v>L-Glutamate + Acetyl-CoA = N-Acetyl-L-glutamate + CoA + Proton</v>
      </c>
      <c r="L83" s="44" t="s">
        <v>441</v>
      </c>
      <c r="M83" s="44" t="s">
        <v>442</v>
      </c>
      <c r="N83" s="44" t="str">
        <f t="shared" si="12"/>
        <v>0</v>
      </c>
      <c r="O83" s="44" t="s">
        <v>217</v>
      </c>
      <c r="P83" s="44">
        <v>0</v>
      </c>
      <c r="Q83" s="44">
        <v>0</v>
      </c>
      <c r="R83" s="44">
        <v>1</v>
      </c>
      <c r="S83" s="44">
        <v>1</v>
      </c>
      <c r="T83" s="44">
        <v>0</v>
      </c>
      <c r="U83" s="44">
        <v>0.01</v>
      </c>
    </row>
    <row r="84" spans="1:21" x14ac:dyDescent="0.25">
      <c r="A84" s="25" t="str">
        <f>Master!A215</f>
        <v>R215</v>
      </c>
      <c r="B84" s="25" t="str">
        <f>Master!B215</f>
        <v>arg_pro_2_7_2_8</v>
      </c>
      <c r="C84" s="25" t="str">
        <f>Master!C215</f>
        <v>ATP + N-Acetyl-L-glutamate = ADP + N-Acetyl-L-glutamate5-phosphate</v>
      </c>
      <c r="D84" s="25" t="str">
        <f>Master!D215</f>
        <v>2.7.2.8</v>
      </c>
      <c r="E84" s="25">
        <f>Master!E215</f>
        <v>0</v>
      </c>
      <c r="F84" s="25">
        <f>Master!F215</f>
        <v>0</v>
      </c>
      <c r="G84" s="25" t="str">
        <f>Master!G215</f>
        <v>acetylglutamate kinase</v>
      </c>
      <c r="H84" s="25" t="str">
        <f>Master!H215</f>
        <v>N</v>
      </c>
      <c r="I84" s="25"/>
      <c r="J84" s="44" t="str">
        <f t="shared" si="10"/>
        <v>R215</v>
      </c>
      <c r="K84" s="44" t="str">
        <f t="shared" si="11"/>
        <v>ATP + N-Acetyl-L-glutamate = ADP + N-Acetyl-L-glutamate5-phosphate</v>
      </c>
      <c r="L84" s="44" t="s">
        <v>441</v>
      </c>
      <c r="M84" s="44" t="s">
        <v>442</v>
      </c>
      <c r="N84" s="44" t="str">
        <f t="shared" si="12"/>
        <v>0</v>
      </c>
      <c r="O84" s="44" t="s">
        <v>217</v>
      </c>
      <c r="P84" s="44">
        <v>0</v>
      </c>
      <c r="Q84" s="44">
        <v>0</v>
      </c>
      <c r="R84" s="44">
        <v>1</v>
      </c>
      <c r="S84" s="44">
        <v>1</v>
      </c>
      <c r="T84" s="44">
        <v>0</v>
      </c>
      <c r="U84" s="44">
        <v>0.01</v>
      </c>
    </row>
    <row r="85" spans="1:21" x14ac:dyDescent="0.25">
      <c r="A85" s="25" t="str">
        <f>Master!A217</f>
        <v>R217</v>
      </c>
      <c r="B85" s="25" t="str">
        <f>Master!B217</f>
        <v>arg_pro_1_2_1_38</v>
      </c>
      <c r="C85" s="25" t="str">
        <f>Master!C217</f>
        <v>N-Acetyl-L-glutamate5-semialdehyde + Phosphate + NADP = N-Acetyl-L-glutamate5-phosphate + NADPH + Proton</v>
      </c>
      <c r="D85" s="25" t="str">
        <f>Master!D217</f>
        <v>1.2.1.38</v>
      </c>
      <c r="E85" s="25">
        <f>Master!E217</f>
        <v>0</v>
      </c>
      <c r="F85" s="25">
        <f>Master!F217</f>
        <v>0</v>
      </c>
      <c r="G85" s="25" t="str">
        <f>Master!G217</f>
        <v>N-acetyl-gamma-glutamyl-phosphate reductase, common form</v>
      </c>
      <c r="H85" s="25" t="str">
        <f>Master!H217</f>
        <v>Y</v>
      </c>
      <c r="I85" s="25"/>
      <c r="J85" s="44" t="str">
        <f t="shared" si="10"/>
        <v>R217</v>
      </c>
      <c r="K85" s="44" t="str">
        <f t="shared" si="11"/>
        <v>N-Acetyl-L-glutamate5-semialdehyde + Phosphate + NADP = N-Acetyl-L-glutamate5-phosphate + NADPH + Proton</v>
      </c>
      <c r="L85" s="44" t="s">
        <v>441</v>
      </c>
      <c r="M85" s="44" t="s">
        <v>442</v>
      </c>
      <c r="N85" s="44" t="str">
        <f t="shared" si="12"/>
        <v>-inf</v>
      </c>
      <c r="O85" s="44" t="s">
        <v>217</v>
      </c>
      <c r="P85" s="44">
        <v>0</v>
      </c>
      <c r="Q85" s="44">
        <v>0</v>
      </c>
      <c r="R85" s="44">
        <v>1</v>
      </c>
      <c r="S85" s="44">
        <v>1</v>
      </c>
      <c r="T85" s="44">
        <v>0</v>
      </c>
      <c r="U85" s="44">
        <v>0.01</v>
      </c>
    </row>
    <row r="86" spans="1:21" x14ac:dyDescent="0.25">
      <c r="A86" s="25" t="str">
        <f>Master!A219</f>
        <v>R219</v>
      </c>
      <c r="B86" s="25" t="str">
        <f>Master!B219</f>
        <v>arg_pro_2_6_1_11</v>
      </c>
      <c r="C86" s="25" t="str">
        <f>Master!C219</f>
        <v>N-Acetylornithine + 2-Oxoglutarate = N-Acetyl-L-glutamate5-semialdehyde + L-Glutamate</v>
      </c>
      <c r="D86" s="25" t="str">
        <f>Master!D219</f>
        <v>2.6.1.11</v>
      </c>
      <c r="E86" s="25">
        <f>Master!E219</f>
        <v>0</v>
      </c>
      <c r="F86" s="25">
        <f>Master!F219</f>
        <v>0</v>
      </c>
      <c r="G86" s="25" t="str">
        <f>Master!G219</f>
        <v>acetylornithine and succinylornithine aminotransferases</v>
      </c>
      <c r="H86" s="25" t="str">
        <f>Master!H219</f>
        <v>Y</v>
      </c>
      <c r="I86" s="25"/>
      <c r="J86" s="44" t="str">
        <f t="shared" si="10"/>
        <v>R219</v>
      </c>
      <c r="K86" s="44" t="str">
        <f t="shared" si="11"/>
        <v>N-Acetylornithine + 2-Oxoglutarate = N-Acetyl-L-glutamate5-semialdehyde + L-Glutamate</v>
      </c>
      <c r="L86" s="44" t="s">
        <v>441</v>
      </c>
      <c r="M86" s="44" t="s">
        <v>442</v>
      </c>
      <c r="N86" s="44" t="str">
        <f t="shared" si="12"/>
        <v>-inf</v>
      </c>
      <c r="O86" s="44" t="s">
        <v>217</v>
      </c>
      <c r="P86" s="44">
        <v>0</v>
      </c>
      <c r="Q86" s="44">
        <v>0</v>
      </c>
      <c r="R86" s="44">
        <v>1</v>
      </c>
      <c r="S86" s="44">
        <v>1</v>
      </c>
      <c r="T86" s="44">
        <v>0</v>
      </c>
      <c r="U86" s="44">
        <v>0.01</v>
      </c>
    </row>
    <row r="87" spans="1:21" x14ac:dyDescent="0.25">
      <c r="A87" s="25" t="str">
        <f>Master!A221</f>
        <v>R221</v>
      </c>
      <c r="B87" s="25" t="str">
        <f>Master!B221</f>
        <v>arg_pro_3_5_1_14_assumed</v>
      </c>
      <c r="C87" s="25" t="str">
        <f>Master!C221</f>
        <v>N-Acetylornithine + H2O = Acetate + Ornithine</v>
      </c>
      <c r="D87" s="25">
        <f>Master!D221</f>
        <v>0</v>
      </c>
      <c r="E87" s="25">
        <f>Master!E221</f>
        <v>0</v>
      </c>
      <c r="F87" s="25">
        <f>Master!F221</f>
        <v>0</v>
      </c>
      <c r="G87" s="25">
        <f>Master!G221</f>
        <v>0</v>
      </c>
      <c r="H87" s="25" t="str">
        <f>Master!H221</f>
        <v>N</v>
      </c>
      <c r="I87" s="25"/>
      <c r="J87" s="44" t="str">
        <f t="shared" si="10"/>
        <v>R221</v>
      </c>
      <c r="K87" s="44" t="str">
        <f t="shared" si="11"/>
        <v>N-Acetylornithine + H2O = Acetate + Ornithine</v>
      </c>
      <c r="L87" s="44" t="s">
        <v>441</v>
      </c>
      <c r="M87" s="44" t="s">
        <v>442</v>
      </c>
      <c r="N87" s="44" t="str">
        <f t="shared" si="12"/>
        <v>0</v>
      </c>
      <c r="O87" s="44" t="s">
        <v>217</v>
      </c>
      <c r="P87" s="44">
        <v>0</v>
      </c>
      <c r="Q87" s="44">
        <v>0</v>
      </c>
      <c r="R87" s="44">
        <v>1</v>
      </c>
      <c r="S87" s="44">
        <v>1</v>
      </c>
      <c r="T87" s="44">
        <v>0</v>
      </c>
      <c r="U87" s="44">
        <v>0.01</v>
      </c>
    </row>
    <row r="88" spans="1:21" x14ac:dyDescent="0.25">
      <c r="A88" s="25" t="str">
        <f>Master!A223</f>
        <v>R223</v>
      </c>
      <c r="B88" s="25" t="str">
        <f>Master!B223</f>
        <v xml:space="preserve">arg_pro_R01398                     </v>
      </c>
      <c r="C88" s="25" t="str">
        <f>Master!C223</f>
        <v xml:space="preserve">1 Carbamoylphosphate + 1 Ornithine = 1 Citrulline + 1 Phosphate + 1 Proton </v>
      </c>
      <c r="D88" s="25">
        <f>Master!D223</f>
        <v>0</v>
      </c>
      <c r="E88" s="25">
        <f>Master!E223</f>
        <v>0</v>
      </c>
      <c r="F88" s="25">
        <f>Master!F223</f>
        <v>0</v>
      </c>
      <c r="G88" s="25">
        <f>Master!G223</f>
        <v>0</v>
      </c>
      <c r="H88" s="25" t="str">
        <f>Master!H223</f>
        <v>Y</v>
      </c>
      <c r="I88" s="25"/>
      <c r="J88" s="44" t="str">
        <f t="shared" si="10"/>
        <v>R223</v>
      </c>
      <c r="K88" s="44" t="str">
        <f t="shared" si="11"/>
        <v xml:space="preserve">1 Carbamoylphosphate + 1 Ornithine = 1 Citrulline + 1 Phosphate + 1 Proton </v>
      </c>
      <c r="L88" s="44" t="s">
        <v>441</v>
      </c>
      <c r="M88" s="44" t="s">
        <v>442</v>
      </c>
      <c r="N88" s="44" t="str">
        <f t="shared" si="12"/>
        <v>-inf</v>
      </c>
      <c r="O88" s="44" t="s">
        <v>217</v>
      </c>
      <c r="P88" s="44">
        <v>0</v>
      </c>
      <c r="Q88" s="44">
        <v>0</v>
      </c>
      <c r="R88" s="44">
        <v>1</v>
      </c>
      <c r="S88" s="44">
        <v>1</v>
      </c>
      <c r="T88" s="44">
        <v>0</v>
      </c>
      <c r="U88" s="44">
        <v>0.01</v>
      </c>
    </row>
    <row r="89" spans="1:21" x14ac:dyDescent="0.25">
      <c r="A89" s="25" t="str">
        <f>Master!A225</f>
        <v>R225</v>
      </c>
      <c r="B89" s="25" t="str">
        <f>Master!B225</f>
        <v xml:space="preserve">ala_asp_R01954                     </v>
      </c>
      <c r="C89" s="25" t="str">
        <f>Master!C225</f>
        <v xml:space="preserve">1 ATP + 1 Citrulline + 1 L-Aspartate = 1 AMP + 1 L-Argininosuccinate + 1 PPi + 1 Proton </v>
      </c>
      <c r="D89" s="25">
        <f>Master!D225</f>
        <v>0</v>
      </c>
      <c r="E89" s="25">
        <f>Master!E225</f>
        <v>0</v>
      </c>
      <c r="F89" s="25">
        <f>Master!F225</f>
        <v>0</v>
      </c>
      <c r="G89" s="25">
        <f>Master!G225</f>
        <v>0</v>
      </c>
      <c r="H89" s="25" t="str">
        <f>Master!H225</f>
        <v>Y</v>
      </c>
      <c r="I89" s="25"/>
      <c r="J89" s="44" t="str">
        <f t="shared" si="10"/>
        <v>R225</v>
      </c>
      <c r="K89" s="44" t="str">
        <f t="shared" si="11"/>
        <v xml:space="preserve">1 ATP + 1 Citrulline + 1 L-Aspartate = 1 AMP + 1 L-Argininosuccinate + 1 PPi + 1 Proton </v>
      </c>
      <c r="L89" s="44" t="s">
        <v>441</v>
      </c>
      <c r="M89" s="44" t="s">
        <v>442</v>
      </c>
      <c r="N89" s="44" t="str">
        <f t="shared" si="12"/>
        <v>-inf</v>
      </c>
      <c r="O89" s="44" t="s">
        <v>217</v>
      </c>
      <c r="P89" s="44">
        <v>0</v>
      </c>
      <c r="Q89" s="44">
        <v>0</v>
      </c>
      <c r="R89" s="44">
        <v>1</v>
      </c>
      <c r="S89" s="44">
        <v>1</v>
      </c>
      <c r="T89" s="44">
        <v>0</v>
      </c>
      <c r="U89" s="44">
        <v>0.01</v>
      </c>
    </row>
    <row r="90" spans="1:21" x14ac:dyDescent="0.25">
      <c r="A90" s="25" t="str">
        <f>Master!A227</f>
        <v>R227</v>
      </c>
      <c r="B90" s="25" t="str">
        <f>Master!B227</f>
        <v xml:space="preserve">ala_asp_R01086                     </v>
      </c>
      <c r="C90" s="25" t="str">
        <f>Master!C227</f>
        <v xml:space="preserve">1 L-Argininosuccinate = 1 Fumarate + 1 L-Arginine </v>
      </c>
      <c r="D90" s="25">
        <f>Master!D227</f>
        <v>0</v>
      </c>
      <c r="E90" s="25">
        <f>Master!E227</f>
        <v>0</v>
      </c>
      <c r="F90" s="25">
        <f>Master!F227</f>
        <v>0</v>
      </c>
      <c r="G90" s="25">
        <f>Master!G227</f>
        <v>0</v>
      </c>
      <c r="H90" s="25" t="str">
        <f>Master!H227</f>
        <v>Y</v>
      </c>
      <c r="I90" s="25"/>
      <c r="J90" s="44" t="str">
        <f t="shared" si="10"/>
        <v>R227</v>
      </c>
      <c r="K90" s="44" t="str">
        <f t="shared" si="11"/>
        <v xml:space="preserve">1 L-Argininosuccinate = 1 Fumarate + 1 L-Arginine </v>
      </c>
      <c r="L90" s="44" t="s">
        <v>441</v>
      </c>
      <c r="M90" s="44" t="s">
        <v>442</v>
      </c>
      <c r="N90" s="44" t="str">
        <f t="shared" si="12"/>
        <v>-inf</v>
      </c>
      <c r="O90" s="44" t="s">
        <v>217</v>
      </c>
      <c r="P90" s="44">
        <v>0</v>
      </c>
      <c r="Q90" s="44">
        <v>0</v>
      </c>
      <c r="R90" s="44">
        <v>1</v>
      </c>
      <c r="S90" s="44">
        <v>1</v>
      </c>
      <c r="T90" s="44">
        <v>0</v>
      </c>
      <c r="U90" s="44">
        <v>0.01</v>
      </c>
    </row>
    <row r="91" spans="1:21" x14ac:dyDescent="0.25">
      <c r="A91" s="25" t="str">
        <f>Master!A229</f>
        <v>R229</v>
      </c>
      <c r="B91" s="25" t="str">
        <f>Master!B229</f>
        <v xml:space="preserve">asn_condensed                      </v>
      </c>
      <c r="C91" s="25" t="str">
        <f>Master!C229</f>
        <v xml:space="preserve">2 ATP + 2 H2O + 1 L-Aspartate + 1 L-Glutamine = 1 ADP + 1 AMP + 1 L-Asparagine + 1 L-Glutamate + 1 Phosphate + 1 PPi + 2 Proton </v>
      </c>
      <c r="D91" s="25">
        <f>Master!D229</f>
        <v>0</v>
      </c>
      <c r="E91" s="25">
        <f>Master!E229</f>
        <v>0</v>
      </c>
      <c r="F91" s="25">
        <f>Master!F229</f>
        <v>0</v>
      </c>
      <c r="G91" s="25">
        <f>Master!G229</f>
        <v>0</v>
      </c>
      <c r="H91" s="25" t="str">
        <f>Master!H229</f>
        <v>N</v>
      </c>
      <c r="I91" s="25"/>
      <c r="J91" s="44" t="str">
        <f t="shared" si="10"/>
        <v>R229</v>
      </c>
      <c r="K91" s="44" t="str">
        <f t="shared" si="11"/>
        <v xml:space="preserve">2 ATP + 2 H2O + 1 L-Aspartate + 1 L-Glutamine = 1 ADP + 1 AMP + 1 L-Asparagine + 1 L-Glutamate + 1 Phosphate + 1 PPi + 2 Proton </v>
      </c>
      <c r="L91" s="44" t="s">
        <v>441</v>
      </c>
      <c r="M91" s="44" t="s">
        <v>442</v>
      </c>
      <c r="N91" s="44" t="str">
        <f t="shared" si="12"/>
        <v>0</v>
      </c>
      <c r="O91" s="44" t="s">
        <v>217</v>
      </c>
      <c r="P91" s="44">
        <v>0</v>
      </c>
      <c r="Q91" s="44">
        <v>0</v>
      </c>
      <c r="R91" s="44">
        <v>1</v>
      </c>
      <c r="S91" s="44">
        <v>1</v>
      </c>
      <c r="T91" s="44">
        <v>0</v>
      </c>
      <c r="U91" s="44">
        <v>0.01</v>
      </c>
    </row>
    <row r="92" spans="1:21" x14ac:dyDescent="0.25">
      <c r="A92" s="25" t="str">
        <f>Master!A231</f>
        <v>R231</v>
      </c>
      <c r="B92" s="25" t="str">
        <f>Master!B231</f>
        <v xml:space="preserve">his_R01071                         </v>
      </c>
      <c r="C92" s="25" t="str">
        <f>Master!C231</f>
        <v xml:space="preserve">1 ATP + 1 PRPP = 1 Phosphoribosyl-ATP + 1 PPi </v>
      </c>
      <c r="D92" s="25" t="str">
        <f>Master!D231</f>
        <v>2.4.2.17</v>
      </c>
      <c r="E92" s="25">
        <f>Master!E231</f>
        <v>0</v>
      </c>
      <c r="F92" s="25">
        <f>Master!F231</f>
        <v>0</v>
      </c>
      <c r="G92" s="25" t="str">
        <f>Master!G231</f>
        <v>ATP phosphoribosyltransferase</v>
      </c>
      <c r="H92" s="25" t="str">
        <f>Master!H231</f>
        <v>Y</v>
      </c>
      <c r="I92" s="25"/>
      <c r="J92" s="44" t="str">
        <f t="shared" si="10"/>
        <v>R231</v>
      </c>
      <c r="K92" s="44" t="str">
        <f t="shared" si="11"/>
        <v xml:space="preserve">1 ATP + 1 PRPP = 1 Phosphoribosyl-ATP + 1 PPi </v>
      </c>
      <c r="L92" s="44" t="s">
        <v>441</v>
      </c>
      <c r="M92" s="44" t="s">
        <v>442</v>
      </c>
      <c r="N92" s="44" t="str">
        <f t="shared" si="12"/>
        <v>-inf</v>
      </c>
      <c r="O92" s="44" t="s">
        <v>217</v>
      </c>
      <c r="P92" s="44">
        <v>0</v>
      </c>
      <c r="Q92" s="44">
        <v>0</v>
      </c>
      <c r="R92" s="44">
        <v>1</v>
      </c>
      <c r="S92" s="44">
        <v>1</v>
      </c>
      <c r="T92" s="44">
        <v>0</v>
      </c>
      <c r="U92" s="44">
        <v>0.01</v>
      </c>
    </row>
    <row r="93" spans="1:21" x14ac:dyDescent="0.25">
      <c r="A93" s="25" t="str">
        <f>Master!A233</f>
        <v>R233</v>
      </c>
      <c r="B93" s="25" t="str">
        <f>Master!B233</f>
        <v xml:space="preserve">his_R04035                         </v>
      </c>
      <c r="C93" s="25" t="str">
        <f>Master!C233</f>
        <v xml:space="preserve">1 H2O + 1 Phosphoribosyl-ATP = 1 Phosphoribosyl-AMP + 1 PPi + 1 Proton </v>
      </c>
      <c r="D93" s="25" t="str">
        <f>Master!D233</f>
        <v>3.6.1.31</v>
      </c>
      <c r="E93" s="25">
        <f>Master!E233</f>
        <v>0</v>
      </c>
      <c r="F93" s="25">
        <f>Master!F233</f>
        <v>0</v>
      </c>
      <c r="G93" s="25" t="str">
        <f>Master!G233</f>
        <v>phosphoribosyl-ATP pyrophosphohydrolase</v>
      </c>
      <c r="H93" s="25" t="str">
        <f>Master!H233</f>
        <v>N</v>
      </c>
      <c r="I93" s="25"/>
      <c r="J93" s="44" t="str">
        <f t="shared" si="10"/>
        <v>R233</v>
      </c>
      <c r="K93" s="44" t="str">
        <f t="shared" si="11"/>
        <v xml:space="preserve">1 H2O + 1 Phosphoribosyl-ATP = 1 Phosphoribosyl-AMP + 1 PPi + 1 Proton </v>
      </c>
      <c r="L93" s="44" t="s">
        <v>441</v>
      </c>
      <c r="M93" s="44" t="s">
        <v>442</v>
      </c>
      <c r="N93" s="44" t="str">
        <f t="shared" si="12"/>
        <v>0</v>
      </c>
      <c r="O93" s="44" t="s">
        <v>217</v>
      </c>
      <c r="P93" s="44">
        <v>0</v>
      </c>
      <c r="Q93" s="44">
        <v>0</v>
      </c>
      <c r="R93" s="44">
        <v>1</v>
      </c>
      <c r="S93" s="44">
        <v>1</v>
      </c>
      <c r="T93" s="44">
        <v>0</v>
      </c>
      <c r="U93" s="44">
        <v>0.01</v>
      </c>
    </row>
    <row r="94" spans="1:21" x14ac:dyDescent="0.25">
      <c r="A94" s="25" t="str">
        <f>Master!A235</f>
        <v>R235</v>
      </c>
      <c r="B94" s="25" t="str">
        <f>Master!B235</f>
        <v xml:space="preserve">his_R04037                         </v>
      </c>
      <c r="C94" s="25" t="str">
        <f>Master!C235</f>
        <v xml:space="preserve">1 H2O + 1 Phosphoribosyl-AMP = 1 phosphoribosylformiminoaicar-phosphate </v>
      </c>
      <c r="D94" s="25" t="str">
        <f>Master!D235</f>
        <v>3.5.4.19</v>
      </c>
      <c r="E94" s="25">
        <f>Master!E235</f>
        <v>0</v>
      </c>
      <c r="F94" s="25">
        <f>Master!F235</f>
        <v>0</v>
      </c>
      <c r="G94" s="25" t="str">
        <f>Master!G235</f>
        <v>Phosphoribosyl-AMP cyclohydrolase</v>
      </c>
      <c r="H94" s="25" t="str">
        <f>Master!H235</f>
        <v>N</v>
      </c>
      <c r="I94" s="25"/>
      <c r="J94" s="44" t="str">
        <f t="shared" si="10"/>
        <v>R235</v>
      </c>
      <c r="K94" s="44" t="str">
        <f t="shared" si="11"/>
        <v xml:space="preserve">1 H2O + 1 Phosphoribosyl-AMP = 1 phosphoribosylformiminoaicar-phosphate </v>
      </c>
      <c r="L94" s="44" t="s">
        <v>441</v>
      </c>
      <c r="M94" s="44" t="s">
        <v>442</v>
      </c>
      <c r="N94" s="44" t="str">
        <f t="shared" si="12"/>
        <v>0</v>
      </c>
      <c r="O94" s="44" t="s">
        <v>217</v>
      </c>
      <c r="P94" s="44">
        <v>0</v>
      </c>
      <c r="Q94" s="44">
        <v>0</v>
      </c>
      <c r="R94" s="44">
        <v>1</v>
      </c>
      <c r="S94" s="44">
        <v>1</v>
      </c>
      <c r="T94" s="44">
        <v>0</v>
      </c>
      <c r="U94" s="44">
        <v>0.01</v>
      </c>
    </row>
    <row r="95" spans="1:21" x14ac:dyDescent="0.25">
      <c r="A95" s="25" t="str">
        <f>Master!A237</f>
        <v>R237</v>
      </c>
      <c r="B95" s="25" t="str">
        <f>Master!B237</f>
        <v xml:space="preserve">his_R04640                         </v>
      </c>
      <c r="C95" s="25" t="str">
        <f>Master!C237</f>
        <v xml:space="preserve">1 phosphoribosylformiminoaicar-phosphate = 1 phosphoribulosylformimino-AICAR-phosphate </v>
      </c>
      <c r="D95" s="25" t="str">
        <f>Master!D237</f>
        <v>5.3.1.16</v>
      </c>
      <c r="E95" s="25">
        <f>Master!E237</f>
        <v>0</v>
      </c>
      <c r="F95" s="25">
        <f>Master!F237</f>
        <v>0</v>
      </c>
      <c r="G95" s="25" t="str">
        <f>Master!G237</f>
        <v>Phosphoribosylformimino-5-aminoimidazole carboxamide ribonucleotide (ProFAR) isomerase</v>
      </c>
      <c r="H95" s="25" t="str">
        <f>Master!H237</f>
        <v>Y</v>
      </c>
      <c r="I95" s="25"/>
      <c r="J95" s="44" t="str">
        <f t="shared" si="10"/>
        <v>R237</v>
      </c>
      <c r="K95" s="44" t="str">
        <f t="shared" si="11"/>
        <v xml:space="preserve">1 phosphoribosylformiminoaicar-phosphate = 1 phosphoribulosylformimino-AICAR-phosphate </v>
      </c>
      <c r="L95" s="44" t="s">
        <v>441</v>
      </c>
      <c r="M95" s="44" t="s">
        <v>442</v>
      </c>
      <c r="N95" s="44" t="str">
        <f t="shared" si="12"/>
        <v>-inf</v>
      </c>
      <c r="O95" s="44" t="s">
        <v>217</v>
      </c>
      <c r="P95" s="44">
        <v>0</v>
      </c>
      <c r="Q95" s="44">
        <v>0</v>
      </c>
      <c r="R95" s="44">
        <v>1</v>
      </c>
      <c r="S95" s="44">
        <v>1</v>
      </c>
      <c r="T95" s="44">
        <v>0</v>
      </c>
      <c r="U95" s="44">
        <v>0.01</v>
      </c>
    </row>
    <row r="96" spans="1:21" x14ac:dyDescent="0.25">
      <c r="A96" s="25" t="str">
        <f>Master!A239</f>
        <v>R239</v>
      </c>
      <c r="B96" s="25" t="str">
        <f>Master!B239</f>
        <v xml:space="preserve">his_R04558                         </v>
      </c>
      <c r="C96" s="25" t="str">
        <f>Master!C239</f>
        <v xml:space="preserve">1 L-Glutamine + 1 phosphoribulosylformimino-AICAR-phosphate = 1 AICAR + 1 D-erythro-imidazol-glycerol-phosphate + 1 L-Glutamate + 1 Proton </v>
      </c>
      <c r="D96" s="25">
        <f>Master!D239</f>
        <v>0</v>
      </c>
      <c r="E96" s="25">
        <f>Master!E239</f>
        <v>0</v>
      </c>
      <c r="F96" s="25">
        <f>Master!F239</f>
        <v>0</v>
      </c>
      <c r="G96" s="25" t="str">
        <f>Master!G239</f>
        <v>imidazoleglycerol phosphate synthase, cyclase subunit</v>
      </c>
      <c r="H96" s="25" t="str">
        <f>Master!H239</f>
        <v>N</v>
      </c>
      <c r="I96" s="25"/>
      <c r="J96" s="44" t="str">
        <f t="shared" si="10"/>
        <v>R239</v>
      </c>
      <c r="K96" s="44" t="str">
        <f t="shared" si="11"/>
        <v xml:space="preserve">1 L-Glutamine + 1 phosphoribulosylformimino-AICAR-phosphate = 1 AICAR + 1 D-erythro-imidazol-glycerol-phosphate + 1 L-Glutamate + 1 Proton </v>
      </c>
      <c r="L96" s="44" t="s">
        <v>441</v>
      </c>
      <c r="M96" s="44" t="s">
        <v>442</v>
      </c>
      <c r="N96" s="44" t="str">
        <f t="shared" si="12"/>
        <v>0</v>
      </c>
      <c r="O96" s="44" t="s">
        <v>217</v>
      </c>
      <c r="P96" s="44">
        <v>0</v>
      </c>
      <c r="Q96" s="44">
        <v>0</v>
      </c>
      <c r="R96" s="44">
        <v>1</v>
      </c>
      <c r="S96" s="44">
        <v>1</v>
      </c>
      <c r="T96" s="44">
        <v>0</v>
      </c>
      <c r="U96" s="44">
        <v>0.01</v>
      </c>
    </row>
    <row r="97" spans="1:21" x14ac:dyDescent="0.25">
      <c r="A97" s="25" t="str">
        <f>Master!A242</f>
        <v>R242</v>
      </c>
      <c r="B97" s="25" t="str">
        <f>Master!B242</f>
        <v>his_R03457</v>
      </c>
      <c r="C97" s="25" t="str">
        <f>Master!C242</f>
        <v xml:space="preserve">1 D-erythro-imidazol-glycerol-phosphate = 1 H2O + 1 imidazole-acetol-phosphate </v>
      </c>
      <c r="D97" s="25" t="str">
        <f>Master!D242</f>
        <v>4.2.1.19</v>
      </c>
      <c r="E97" s="25">
        <f>Master!E242</f>
        <v>0</v>
      </c>
      <c r="F97" s="25">
        <f>Master!F242</f>
        <v>0</v>
      </c>
      <c r="G97" s="25" t="str">
        <f>Master!G242</f>
        <v>Imidazoleglycerol-phosphate dehydratase</v>
      </c>
      <c r="H97" s="25" t="str">
        <f>Master!H242</f>
        <v>N</v>
      </c>
      <c r="I97" s="25"/>
      <c r="J97" s="44" t="str">
        <f t="shared" si="10"/>
        <v>R242</v>
      </c>
      <c r="K97" s="44" t="str">
        <f t="shared" si="11"/>
        <v xml:space="preserve">1 D-erythro-imidazol-glycerol-phosphate = 1 H2O + 1 imidazole-acetol-phosphate </v>
      </c>
      <c r="L97" s="44" t="s">
        <v>441</v>
      </c>
      <c r="M97" s="44" t="s">
        <v>442</v>
      </c>
      <c r="N97" s="44" t="str">
        <f t="shared" si="12"/>
        <v>0</v>
      </c>
      <c r="O97" s="44" t="s">
        <v>217</v>
      </c>
      <c r="P97" s="44">
        <v>0</v>
      </c>
      <c r="Q97" s="44">
        <v>0</v>
      </c>
      <c r="R97" s="44">
        <v>1</v>
      </c>
      <c r="S97" s="44">
        <v>1</v>
      </c>
      <c r="T97" s="44">
        <v>0</v>
      </c>
      <c r="U97" s="44">
        <v>0.01</v>
      </c>
    </row>
    <row r="98" spans="1:21" x14ac:dyDescent="0.25">
      <c r="A98" s="25" t="str">
        <f>Master!A244</f>
        <v>R244</v>
      </c>
      <c r="B98" s="25" t="str">
        <f>Master!B244</f>
        <v>his_R03243</v>
      </c>
      <c r="C98" s="25" t="str">
        <f>Master!C244</f>
        <v xml:space="preserve">1 imidazole-acetol-phosphate + 1 L-Glutamate = 1 2-Oxoglutarate + 1 L-histidinol-phosphate </v>
      </c>
      <c r="D98" s="25" t="str">
        <f>Master!D244</f>
        <v>2.6.1.9</v>
      </c>
      <c r="E98" s="25">
        <f>Master!E244</f>
        <v>0</v>
      </c>
      <c r="F98" s="25">
        <f>Master!F244</f>
        <v>0</v>
      </c>
      <c r="G98" s="25" t="str">
        <f>Master!G244</f>
        <v>histidinol-phosphate aminotransferase</v>
      </c>
      <c r="H98" s="25" t="str">
        <f>Master!H244</f>
        <v>Y</v>
      </c>
      <c r="I98" s="25"/>
      <c r="J98" s="44" t="str">
        <f t="shared" si="10"/>
        <v>R244</v>
      </c>
      <c r="K98" s="44" t="str">
        <f t="shared" si="11"/>
        <v xml:space="preserve">1 imidazole-acetol-phosphate + 1 L-Glutamate = 1 2-Oxoglutarate + 1 L-histidinol-phosphate </v>
      </c>
      <c r="L98" s="44" t="s">
        <v>441</v>
      </c>
      <c r="M98" s="44" t="s">
        <v>442</v>
      </c>
      <c r="N98" s="44" t="str">
        <f t="shared" si="12"/>
        <v>-inf</v>
      </c>
      <c r="O98" s="44" t="s">
        <v>217</v>
      </c>
      <c r="P98" s="44">
        <v>0</v>
      </c>
      <c r="Q98" s="44">
        <v>0</v>
      </c>
      <c r="R98" s="44">
        <v>1</v>
      </c>
      <c r="S98" s="44">
        <v>1</v>
      </c>
      <c r="T98" s="44">
        <v>0</v>
      </c>
      <c r="U98" s="44">
        <v>0.01</v>
      </c>
    </row>
    <row r="99" spans="1:21" x14ac:dyDescent="0.25">
      <c r="A99" s="25" t="str">
        <f>Master!A246</f>
        <v>R246</v>
      </c>
      <c r="B99" s="25" t="str">
        <f>Master!B246</f>
        <v xml:space="preserve">his_R03013_assumed                 </v>
      </c>
      <c r="C99" s="25" t="str">
        <f>Master!C246</f>
        <v xml:space="preserve">1 H2O + 1 L-histidinol-phosphate = 1 L-Histidinol + 1 Phosphate </v>
      </c>
      <c r="D99" s="25" t="str">
        <f>Master!D246</f>
        <v>3.1.3.15</v>
      </c>
      <c r="E99" s="25">
        <f>Master!E246</f>
        <v>0</v>
      </c>
      <c r="F99" s="25">
        <f>Master!F246</f>
        <v>0</v>
      </c>
      <c r="G99" s="25" t="str">
        <f>Master!G246</f>
        <v>Histidinol-phosphate/aromatic aminotransferase and cobyric acid decarboxylase</v>
      </c>
      <c r="H99" s="25" t="str">
        <f>Master!H246</f>
        <v>N</v>
      </c>
      <c r="I99" s="25"/>
      <c r="J99" s="44" t="str">
        <f t="shared" si="10"/>
        <v>R246</v>
      </c>
      <c r="K99" s="44" t="str">
        <f t="shared" si="11"/>
        <v xml:space="preserve">1 H2O + 1 L-histidinol-phosphate = 1 L-Histidinol + 1 Phosphate </v>
      </c>
      <c r="L99" s="44" t="s">
        <v>441</v>
      </c>
      <c r="M99" s="44" t="s">
        <v>442</v>
      </c>
      <c r="N99" s="44" t="str">
        <f t="shared" si="12"/>
        <v>0</v>
      </c>
      <c r="O99" s="44" t="s">
        <v>217</v>
      </c>
      <c r="P99" s="44">
        <v>0</v>
      </c>
      <c r="Q99" s="44">
        <v>0</v>
      </c>
      <c r="R99" s="44">
        <v>1</v>
      </c>
      <c r="S99" s="44">
        <v>1</v>
      </c>
      <c r="T99" s="44">
        <v>0</v>
      </c>
      <c r="U99" s="44">
        <v>0.01</v>
      </c>
    </row>
    <row r="100" spans="1:21" x14ac:dyDescent="0.25">
      <c r="A100" s="25" t="str">
        <f>Master!A248</f>
        <v>R248</v>
      </c>
      <c r="B100" s="25" t="str">
        <f>Master!B248</f>
        <v xml:space="preserve">his_R03012                         </v>
      </c>
      <c r="C100" s="25" t="str">
        <f>Master!C248</f>
        <v xml:space="preserve">1 L-Histidinol + 1 NAD = 1 L-Histidinal + 1 NADH + 1 Proton </v>
      </c>
      <c r="D100" s="25" t="str">
        <f>Master!D248</f>
        <v>1.1.1.23</v>
      </c>
      <c r="E100" s="25">
        <f>Master!E248</f>
        <v>0</v>
      </c>
      <c r="F100" s="25">
        <f>Master!F248</f>
        <v>0</v>
      </c>
      <c r="G100" s="25" t="str">
        <f>Master!G248</f>
        <v>histidinol dehydrogenase</v>
      </c>
      <c r="H100" s="25" t="str">
        <f>Master!H248</f>
        <v>N</v>
      </c>
      <c r="I100" s="25"/>
      <c r="J100" s="44" t="str">
        <f t="shared" si="10"/>
        <v>R248</v>
      </c>
      <c r="K100" s="44" t="str">
        <f t="shared" si="11"/>
        <v xml:space="preserve">1 L-Histidinol + 1 NAD = 1 L-Histidinal + 1 NADH + 1 Proton </v>
      </c>
      <c r="L100" s="44" t="s">
        <v>441</v>
      </c>
      <c r="M100" s="44" t="s">
        <v>442</v>
      </c>
      <c r="N100" s="44" t="str">
        <f t="shared" si="12"/>
        <v>0</v>
      </c>
      <c r="O100" s="44" t="s">
        <v>217</v>
      </c>
      <c r="P100" s="44">
        <v>0</v>
      </c>
      <c r="Q100" s="44">
        <v>0</v>
      </c>
      <c r="R100" s="44">
        <v>1</v>
      </c>
      <c r="S100" s="44">
        <v>1</v>
      </c>
      <c r="T100" s="44">
        <v>0</v>
      </c>
      <c r="U100" s="44">
        <v>0.01</v>
      </c>
    </row>
    <row r="101" spans="1:21" x14ac:dyDescent="0.25">
      <c r="A101" s="25" t="str">
        <f>Master!A250</f>
        <v>R250</v>
      </c>
      <c r="B101" s="25" t="str">
        <f>Master!B250</f>
        <v xml:space="preserve">his_R01163                         </v>
      </c>
      <c r="C101" s="25" t="str">
        <f>Master!C250</f>
        <v xml:space="preserve">1 H2O + 1 L-Histidinal + 1 NAD = 1 L-Histidine + 1 NADH + 2 Proton </v>
      </c>
      <c r="D101" s="25" t="str">
        <f>Master!D250</f>
        <v>1.1.1.23</v>
      </c>
      <c r="E101" s="25">
        <f>Master!E250</f>
        <v>0</v>
      </c>
      <c r="F101" s="25">
        <f>Master!F250</f>
        <v>0</v>
      </c>
      <c r="G101" s="25" t="str">
        <f>Master!G250</f>
        <v>histidinol dehydrogenase</v>
      </c>
      <c r="H101" s="25" t="str">
        <f>Master!H250</f>
        <v>N</v>
      </c>
      <c r="I101" s="25"/>
      <c r="J101" s="44" t="str">
        <f t="shared" si="10"/>
        <v>R250</v>
      </c>
      <c r="K101" s="44" t="str">
        <f t="shared" si="11"/>
        <v xml:space="preserve">1 H2O + 1 L-Histidinal + 1 NAD = 1 L-Histidine + 1 NADH + 2 Proton </v>
      </c>
      <c r="L101" s="44" t="s">
        <v>441</v>
      </c>
      <c r="M101" s="44" t="s">
        <v>442</v>
      </c>
      <c r="N101" s="44" t="str">
        <f t="shared" si="12"/>
        <v>0</v>
      </c>
      <c r="O101" s="44" t="s">
        <v>217</v>
      </c>
      <c r="P101" s="44">
        <v>0</v>
      </c>
      <c r="Q101" s="44">
        <v>0</v>
      </c>
      <c r="R101" s="44">
        <v>1</v>
      </c>
      <c r="S101" s="44">
        <v>1</v>
      </c>
      <c r="T101" s="44">
        <v>0</v>
      </c>
      <c r="U101" s="44">
        <v>0.01</v>
      </c>
    </row>
    <row r="102" spans="1:21" x14ac:dyDescent="0.25">
      <c r="A102" s="25" t="str">
        <f>Master!A252</f>
        <v>R252</v>
      </c>
      <c r="B102" s="25" t="str">
        <f>Master!B252</f>
        <v>L-lysine_condensed</v>
      </c>
      <c r="C102" s="25" t="str">
        <f>Master!C252</f>
        <v>2 H2O + Acetyl-CoA  + NAD + 2 L-Glutamate + 2 ATP + NADPH = CoA + NADH + CO2 + 2 ADP + NADP + 2 Phosphate + 2-Oxoglutarate + L-Lysine + Proton</v>
      </c>
      <c r="D102" s="25">
        <f>Master!D252</f>
        <v>0</v>
      </c>
      <c r="E102" s="25">
        <f>Master!E252</f>
        <v>0</v>
      </c>
      <c r="F102" s="25">
        <f>Master!F252</f>
        <v>0</v>
      </c>
      <c r="G102" s="25">
        <f>Master!G252</f>
        <v>0</v>
      </c>
      <c r="H102" s="25" t="str">
        <f>Master!H252</f>
        <v>N</v>
      </c>
      <c r="I102" s="25"/>
      <c r="J102" s="44" t="str">
        <f t="shared" si="10"/>
        <v>R252</v>
      </c>
      <c r="K102" s="44" t="str">
        <f t="shared" si="11"/>
        <v>2 H2O + Acetyl-CoA  + NAD + 2 L-Glutamate + 2 ATP + NADPH = CoA + NADH + CO2 + 2 ADP + NADP + 2 Phosphate + 2-Oxoglutarate + L-Lysine + Proton</v>
      </c>
      <c r="L102" s="44" t="s">
        <v>441</v>
      </c>
      <c r="M102" s="44" t="s">
        <v>442</v>
      </c>
      <c r="N102" s="44" t="str">
        <f t="shared" si="12"/>
        <v>0</v>
      </c>
      <c r="O102" s="44" t="s">
        <v>217</v>
      </c>
      <c r="P102" s="44">
        <v>0</v>
      </c>
      <c r="Q102" s="44">
        <v>0</v>
      </c>
      <c r="R102" s="44">
        <v>1</v>
      </c>
      <c r="S102" s="44">
        <v>1</v>
      </c>
      <c r="T102" s="44">
        <v>0</v>
      </c>
      <c r="U102" s="44">
        <v>0.01</v>
      </c>
    </row>
    <row r="103" spans="1:21" x14ac:dyDescent="0.25">
      <c r="A103" s="25" t="str">
        <f>Master!A254</f>
        <v>R254</v>
      </c>
      <c r="B103" s="25" t="str">
        <f>Master!B254</f>
        <v xml:space="preserve">met_R01777_assumed       </v>
      </c>
      <c r="C103" s="25" t="str">
        <f>Master!C254</f>
        <v xml:space="preserve">1 L-Homoserine + 1 Succinyl-CoA = 1 CoA + 1 O-Succinyl-L-homoserine </v>
      </c>
      <c r="D103" s="25" t="str">
        <f>Master!D254</f>
        <v>2.3.1.46</v>
      </c>
      <c r="E103" s="25">
        <f>Master!E254</f>
        <v>0</v>
      </c>
      <c r="F103" s="25">
        <f>Master!F254</f>
        <v>0</v>
      </c>
      <c r="G103" s="25" t="str">
        <f>Master!G254</f>
        <v>assumed</v>
      </c>
      <c r="H103" s="25" t="str">
        <f>Master!H254</f>
        <v>N</v>
      </c>
      <c r="I103" s="25"/>
      <c r="J103" s="44" t="str">
        <f t="shared" si="10"/>
        <v>R254</v>
      </c>
      <c r="K103" s="44" t="str">
        <f t="shared" si="11"/>
        <v xml:space="preserve">1 L-Homoserine + 1 Succinyl-CoA = 1 CoA + 1 O-Succinyl-L-homoserine </v>
      </c>
      <c r="L103" s="44" t="s">
        <v>441</v>
      </c>
      <c r="M103" s="44" t="s">
        <v>442</v>
      </c>
      <c r="N103" s="44" t="str">
        <f t="shared" si="12"/>
        <v>0</v>
      </c>
      <c r="O103" s="44" t="s">
        <v>217</v>
      </c>
      <c r="P103" s="44">
        <v>0</v>
      </c>
      <c r="Q103" s="44">
        <v>0</v>
      </c>
      <c r="R103" s="44">
        <v>1</v>
      </c>
      <c r="S103" s="44">
        <v>1</v>
      </c>
      <c r="T103" s="44">
        <v>0</v>
      </c>
      <c r="U103" s="44">
        <v>0.01</v>
      </c>
    </row>
    <row r="104" spans="1:21" x14ac:dyDescent="0.25">
      <c r="A104" s="25" t="str">
        <f>Master!A256</f>
        <v>R256</v>
      </c>
      <c r="B104" s="25" t="str">
        <f>Master!B256</f>
        <v xml:space="preserve">met_R02508_R03260                  </v>
      </c>
      <c r="C104" s="25" t="str">
        <f>Master!C256</f>
        <v xml:space="preserve">1 L-Cysteine + 1 O-Succinyl-L-homoserine = 1 Cystathionine + 1 Proton + 1 Succinate </v>
      </c>
      <c r="D104" s="25" t="str">
        <f>Master!D256</f>
        <v>2.5.1.48</v>
      </c>
      <c r="E104" s="25">
        <f>Master!E256</f>
        <v>0</v>
      </c>
      <c r="F104" s="25">
        <f>Master!F256</f>
        <v>0</v>
      </c>
      <c r="G104" s="25" t="str">
        <f>Master!G256</f>
        <v>Cystathionine beta-lyases/cystathionine gamma-synthases</v>
      </c>
      <c r="H104" s="25" t="str">
        <f>Master!H256</f>
        <v>N</v>
      </c>
      <c r="I104" s="25"/>
      <c r="J104" s="44" t="str">
        <f t="shared" si="10"/>
        <v>R256</v>
      </c>
      <c r="K104" s="44" t="str">
        <f t="shared" si="11"/>
        <v xml:space="preserve">1 L-Cysteine + 1 O-Succinyl-L-homoserine = 1 Cystathionine + 1 Proton + 1 Succinate </v>
      </c>
      <c r="L104" s="44" t="s">
        <v>441</v>
      </c>
      <c r="M104" s="44" t="s">
        <v>442</v>
      </c>
      <c r="N104" s="44" t="str">
        <f t="shared" si="12"/>
        <v>0</v>
      </c>
      <c r="O104" s="44" t="s">
        <v>217</v>
      </c>
      <c r="P104" s="44">
        <v>0</v>
      </c>
      <c r="Q104" s="44">
        <v>0</v>
      </c>
      <c r="R104" s="44">
        <v>1</v>
      </c>
      <c r="S104" s="44">
        <v>1</v>
      </c>
      <c r="T104" s="44">
        <v>0</v>
      </c>
      <c r="U104" s="44">
        <v>0.01</v>
      </c>
    </row>
    <row r="105" spans="1:21" x14ac:dyDescent="0.25">
      <c r="A105" s="25" t="str">
        <f>Master!A258</f>
        <v>R258</v>
      </c>
      <c r="B105" s="25" t="str">
        <f>Master!B258</f>
        <v xml:space="preserve">met_R01286_assumed                 </v>
      </c>
      <c r="C105" s="25" t="str">
        <f>Master!C258</f>
        <v xml:space="preserve">1 Cystathionine + 1 H2O = 1 Homocysteine + 1 NH3 + 1 Proton + 1 Pyruvate </v>
      </c>
      <c r="D105" s="25" t="str">
        <f>Master!D258</f>
        <v>4.4.1.8</v>
      </c>
      <c r="E105" s="25">
        <f>Master!E258</f>
        <v>0</v>
      </c>
      <c r="F105" s="25">
        <f>Master!F258</f>
        <v>0</v>
      </c>
      <c r="G105" s="25" t="str">
        <f>Master!G258</f>
        <v>assumed</v>
      </c>
      <c r="H105" s="25" t="str">
        <f>Master!H258</f>
        <v>N</v>
      </c>
      <c r="I105" s="25"/>
      <c r="J105" s="44" t="str">
        <f t="shared" si="10"/>
        <v>R258</v>
      </c>
      <c r="K105" s="44" t="str">
        <f t="shared" si="11"/>
        <v xml:space="preserve">1 Cystathionine + 1 H2O = 1 Homocysteine + 1 NH3 + 1 Proton + 1 Pyruvate </v>
      </c>
      <c r="L105" s="44" t="s">
        <v>441</v>
      </c>
      <c r="M105" s="44" t="s">
        <v>442</v>
      </c>
      <c r="N105" s="44" t="str">
        <f t="shared" si="12"/>
        <v>0</v>
      </c>
      <c r="O105" s="44" t="s">
        <v>217</v>
      </c>
      <c r="P105" s="44">
        <v>0</v>
      </c>
      <c r="Q105" s="44">
        <v>0</v>
      </c>
      <c r="R105" s="44">
        <v>1</v>
      </c>
      <c r="S105" s="44">
        <v>1</v>
      </c>
      <c r="T105" s="44">
        <v>0</v>
      </c>
      <c r="U105" s="44">
        <v>0.01</v>
      </c>
    </row>
    <row r="106" spans="1:21" x14ac:dyDescent="0.25">
      <c r="A106" s="25" t="str">
        <f>Master!A260</f>
        <v>R260</v>
      </c>
      <c r="B106" s="25" t="str">
        <f>Master!B260</f>
        <v>met_R00946</v>
      </c>
      <c r="C106" s="25" t="str">
        <f>Master!C260</f>
        <v xml:space="preserve">1 5-methyl-tetrahydrofolate + 1 Homocysteine = 1 L-Methionine + 1 tetrahydrofolate_B9 </v>
      </c>
      <c r="D106" s="25" t="str">
        <f>Master!D260</f>
        <v>2.1.1.14</v>
      </c>
      <c r="E106" s="25">
        <f>Master!E260</f>
        <v>0</v>
      </c>
      <c r="F106" s="25">
        <f>Master!F260</f>
        <v>0</v>
      </c>
      <c r="G106" s="25" t="str">
        <f>Master!G260</f>
        <v>Methionine synthase II (cobalamin-independent)</v>
      </c>
      <c r="H106" s="25" t="str">
        <f>Master!H260</f>
        <v>Y</v>
      </c>
      <c r="I106" s="25"/>
      <c r="J106" s="44" t="str">
        <f t="shared" si="10"/>
        <v>R260</v>
      </c>
      <c r="K106" s="44" t="str">
        <f t="shared" si="11"/>
        <v xml:space="preserve">1 5-methyl-tetrahydrofolate + 1 Homocysteine = 1 L-Methionine + 1 tetrahydrofolate_B9 </v>
      </c>
      <c r="L106" s="44" t="s">
        <v>441</v>
      </c>
      <c r="M106" s="44" t="s">
        <v>442</v>
      </c>
      <c r="N106" s="44" t="str">
        <f t="shared" si="12"/>
        <v>-inf</v>
      </c>
      <c r="O106" s="44" t="s">
        <v>217</v>
      </c>
      <c r="P106" s="44">
        <v>0</v>
      </c>
      <c r="Q106" s="44">
        <v>0</v>
      </c>
      <c r="R106" s="44">
        <v>1</v>
      </c>
      <c r="S106" s="44">
        <v>1</v>
      </c>
      <c r="T106" s="44">
        <v>0</v>
      </c>
      <c r="U106" s="44">
        <v>0.01</v>
      </c>
    </row>
    <row r="107" spans="1:21" x14ac:dyDescent="0.25">
      <c r="A107" s="25" t="str">
        <f>Master!A263</f>
        <v>R263</v>
      </c>
      <c r="B107" s="25" t="str">
        <f>Master!B263</f>
        <v xml:space="preserve">arg_pro_R00245                     </v>
      </c>
      <c r="C107" s="25" t="str">
        <f>Master!C263</f>
        <v xml:space="preserve">1 L-Glutamate + 1 NADH + 2 Proton = 1 H2O + 1 L-Glutamate5-semialdehyde + 1 NAD </v>
      </c>
      <c r="D107" s="25" t="str">
        <f>Master!D263</f>
        <v>1.5.1.12</v>
      </c>
      <c r="E107" s="25">
        <f>Master!E263</f>
        <v>0</v>
      </c>
      <c r="F107" s="25">
        <f>Master!F263</f>
        <v>0</v>
      </c>
      <c r="G107" s="25" t="str">
        <f>Master!G263</f>
        <v>NAD-dependent aldehyde dehydrogenases</v>
      </c>
      <c r="H107" s="25" t="str">
        <f>Master!H263</f>
        <v>Y</v>
      </c>
      <c r="I107" s="25"/>
      <c r="J107" s="44" t="str">
        <f t="shared" ref="J107:J134" si="13">A107</f>
        <v>R263</v>
      </c>
      <c r="K107" s="44" t="str">
        <f t="shared" ref="K107:K134" si="14">C107</f>
        <v xml:space="preserve">1 L-Glutamate + 1 NADH + 2 Proton = 1 H2O + 1 L-Glutamate5-semialdehyde + 1 NAD </v>
      </c>
      <c r="L107" s="44" t="s">
        <v>441</v>
      </c>
      <c r="M107" s="44" t="s">
        <v>442</v>
      </c>
      <c r="N107" s="44" t="str">
        <f t="shared" ref="N107:N134" si="15">IF(EXACT(H107,"Y"),"-inf","0")</f>
        <v>-inf</v>
      </c>
      <c r="O107" s="44" t="s">
        <v>217</v>
      </c>
      <c r="P107" s="44">
        <v>0</v>
      </c>
      <c r="Q107" s="44">
        <v>0</v>
      </c>
      <c r="R107" s="44">
        <v>1</v>
      </c>
      <c r="S107" s="44">
        <v>1</v>
      </c>
      <c r="T107" s="44">
        <v>0</v>
      </c>
      <c r="U107" s="44">
        <v>0.01</v>
      </c>
    </row>
    <row r="108" spans="1:21" x14ac:dyDescent="0.25">
      <c r="A108" s="25" t="str">
        <f>Master!A265</f>
        <v>R265</v>
      </c>
      <c r="B108" s="25" t="str">
        <f>Master!B265</f>
        <v xml:space="preserve">arg_pro_spontaneous                </v>
      </c>
      <c r="C108" s="25" t="str">
        <f>Master!C265</f>
        <v xml:space="preserve">1 L-Glutamate5-semialdehyde = 1 1-Pyrroline-5-carboxylate + 1 H2O + 1 Proton </v>
      </c>
      <c r="D108" s="25" t="str">
        <f>Master!D265</f>
        <v>spontaneous</v>
      </c>
      <c r="E108" s="25">
        <f>Master!E265</f>
        <v>0</v>
      </c>
      <c r="F108" s="25">
        <f>Master!F265</f>
        <v>0</v>
      </c>
      <c r="G108" s="25">
        <f>Master!G265</f>
        <v>0</v>
      </c>
      <c r="H108" s="25" t="str">
        <f>Master!H265</f>
        <v>Y</v>
      </c>
      <c r="I108" s="25"/>
      <c r="J108" s="44" t="str">
        <f t="shared" si="13"/>
        <v>R265</v>
      </c>
      <c r="K108" s="44" t="str">
        <f t="shared" si="14"/>
        <v xml:space="preserve">1 L-Glutamate5-semialdehyde = 1 1-Pyrroline-5-carboxylate + 1 H2O + 1 Proton </v>
      </c>
      <c r="L108" s="44" t="s">
        <v>441</v>
      </c>
      <c r="M108" s="44" t="s">
        <v>442</v>
      </c>
      <c r="N108" s="44" t="str">
        <f t="shared" si="15"/>
        <v>-inf</v>
      </c>
      <c r="O108" s="44" t="s">
        <v>217</v>
      </c>
      <c r="P108" s="44">
        <v>0</v>
      </c>
      <c r="Q108" s="44">
        <v>0</v>
      </c>
      <c r="R108" s="44">
        <v>1</v>
      </c>
      <c r="S108" s="44">
        <v>1</v>
      </c>
      <c r="T108" s="44">
        <v>0</v>
      </c>
      <c r="U108" s="44">
        <v>0.01</v>
      </c>
    </row>
    <row r="109" spans="1:21" x14ac:dyDescent="0.25">
      <c r="A109" s="25" t="str">
        <f>Master!A267</f>
        <v>R267</v>
      </c>
      <c r="B109" s="25" t="str">
        <f>Master!B267</f>
        <v xml:space="preserve">arg_pro_R01251                     </v>
      </c>
      <c r="C109" s="25" t="str">
        <f>Master!C267</f>
        <v xml:space="preserve">1 1-Pyrroline-5-carboxylate + 1 NADPH + 2 Proton = 1 L-Proline + 1 NADP </v>
      </c>
      <c r="D109" s="25" t="str">
        <f>Master!D267</f>
        <v>1.5.1.2</v>
      </c>
      <c r="E109" s="25">
        <f>Master!E267</f>
        <v>0</v>
      </c>
      <c r="F109" s="25">
        <f>Master!F267</f>
        <v>0</v>
      </c>
      <c r="G109" s="25" t="str">
        <f>Master!G267</f>
        <v>pyrroline-5-carboxylate reductase</v>
      </c>
      <c r="H109" s="25" t="str">
        <f>Master!H267</f>
        <v>Y</v>
      </c>
      <c r="I109" s="25"/>
      <c r="J109" s="44" t="str">
        <f t="shared" si="13"/>
        <v>R267</v>
      </c>
      <c r="K109" s="44" t="str">
        <f t="shared" si="14"/>
        <v xml:space="preserve">1 1-Pyrroline-5-carboxylate + 1 NADPH + 2 Proton = 1 L-Proline + 1 NADP </v>
      </c>
      <c r="L109" s="44" t="s">
        <v>441</v>
      </c>
      <c r="M109" s="44" t="s">
        <v>442</v>
      </c>
      <c r="N109" s="44" t="str">
        <f t="shared" si="15"/>
        <v>-inf</v>
      </c>
      <c r="O109" s="44" t="s">
        <v>217</v>
      </c>
      <c r="P109" s="44">
        <v>0</v>
      </c>
      <c r="Q109" s="44">
        <v>0</v>
      </c>
      <c r="R109" s="44">
        <v>1</v>
      </c>
      <c r="S109" s="44">
        <v>1</v>
      </c>
      <c r="T109" s="44">
        <v>0</v>
      </c>
      <c r="U109" s="44">
        <v>0.01</v>
      </c>
    </row>
    <row r="110" spans="1:21" x14ac:dyDescent="0.25">
      <c r="A110" s="25" t="str">
        <f>Master!A269</f>
        <v>R269</v>
      </c>
      <c r="B110" s="25" t="str">
        <f>Master!B269</f>
        <v xml:space="preserve">arg_pro_R00671                     </v>
      </c>
      <c r="C110" s="25" t="str">
        <f>Master!C269</f>
        <v>1 Ornithine = 1 L-Proline + 1 NH3 + 1 Proton</v>
      </c>
      <c r="D110" s="25">
        <f>Master!D269</f>
        <v>0</v>
      </c>
      <c r="E110" s="25">
        <f>Master!E269</f>
        <v>0</v>
      </c>
      <c r="F110" s="25">
        <f>Master!F269</f>
        <v>0</v>
      </c>
      <c r="G110" s="25">
        <f>Master!G269</f>
        <v>0</v>
      </c>
      <c r="H110" s="25" t="str">
        <f>Master!H269</f>
        <v>N</v>
      </c>
      <c r="I110" s="25"/>
      <c r="J110" s="44" t="str">
        <f t="shared" si="13"/>
        <v>R269</v>
      </c>
      <c r="K110" s="44" t="str">
        <f t="shared" si="14"/>
        <v>1 Ornithine = 1 L-Proline + 1 NH3 + 1 Proton</v>
      </c>
      <c r="L110" s="44" t="s">
        <v>441</v>
      </c>
      <c r="M110" s="44" t="s">
        <v>442</v>
      </c>
      <c r="N110" s="44" t="str">
        <f t="shared" si="15"/>
        <v>0</v>
      </c>
      <c r="O110" s="44" t="s">
        <v>217</v>
      </c>
      <c r="P110" s="44">
        <v>0</v>
      </c>
      <c r="Q110" s="44">
        <v>0</v>
      </c>
      <c r="R110" s="44">
        <v>1</v>
      </c>
      <c r="S110" s="44">
        <v>1</v>
      </c>
      <c r="T110" s="44">
        <v>0</v>
      </c>
      <c r="U110" s="44">
        <v>0.01</v>
      </c>
    </row>
    <row r="111" spans="1:21" x14ac:dyDescent="0.25">
      <c r="A111" s="25" t="str">
        <f>Master!A271</f>
        <v>R271</v>
      </c>
      <c r="B111" s="25" t="str">
        <f>Master!B271</f>
        <v xml:space="preserve">b9_EC_1_5_1_15_assumed             </v>
      </c>
      <c r="C111" s="25" t="str">
        <f>Master!C271</f>
        <v xml:space="preserve">1 methenyl-THF + 1 NADH = 1 5-10-Methylenetetrahydrofolate + 1 NAD </v>
      </c>
      <c r="D111" s="25">
        <f>Master!D271</f>
        <v>0</v>
      </c>
      <c r="E111" s="25">
        <f>Master!E271</f>
        <v>0</v>
      </c>
      <c r="F111" s="25">
        <f>Master!F271</f>
        <v>0</v>
      </c>
      <c r="G111" s="25">
        <f>Master!G271</f>
        <v>0</v>
      </c>
      <c r="H111" s="25" t="str">
        <f>Master!H271</f>
        <v>Y</v>
      </c>
      <c r="I111" s="25"/>
      <c r="J111" s="44" t="str">
        <f t="shared" si="13"/>
        <v>R271</v>
      </c>
      <c r="K111" s="44" t="str">
        <f t="shared" si="14"/>
        <v xml:space="preserve">1 methenyl-THF + 1 NADH = 1 5-10-Methylenetetrahydrofolate + 1 NAD </v>
      </c>
      <c r="L111" s="44" t="s">
        <v>441</v>
      </c>
      <c r="M111" s="44" t="s">
        <v>442</v>
      </c>
      <c r="N111" s="44" t="str">
        <f t="shared" si="15"/>
        <v>-inf</v>
      </c>
      <c r="O111" s="44" t="s">
        <v>217</v>
      </c>
      <c r="P111" s="44">
        <v>0</v>
      </c>
      <c r="Q111" s="44">
        <v>0</v>
      </c>
      <c r="R111" s="44">
        <v>1</v>
      </c>
      <c r="S111" s="44">
        <v>1</v>
      </c>
      <c r="T111" s="44">
        <v>0</v>
      </c>
      <c r="U111" s="44">
        <v>0.01</v>
      </c>
    </row>
    <row r="112" spans="1:21" x14ac:dyDescent="0.25">
      <c r="A112" s="25" t="str">
        <f>Master!A273</f>
        <v>R273</v>
      </c>
      <c r="B112" s="25" t="str">
        <f>Master!B273</f>
        <v xml:space="preserve">b9_EC_3_5_4_9_assumed              </v>
      </c>
      <c r="C112" s="25" t="str">
        <f>Master!C273</f>
        <v xml:space="preserve">1 H2O + 1 methenyl-THF = 1 10-Formyltetrahydrofolate + 1 Proton </v>
      </c>
      <c r="D112" s="25">
        <f>Master!D273</f>
        <v>0</v>
      </c>
      <c r="E112" s="25">
        <f>Master!E273</f>
        <v>0</v>
      </c>
      <c r="F112" s="25">
        <f>Master!F273</f>
        <v>0</v>
      </c>
      <c r="G112" s="25">
        <f>Master!G273</f>
        <v>0</v>
      </c>
      <c r="H112" s="25" t="str">
        <f>Master!H273</f>
        <v>Y</v>
      </c>
      <c r="I112" s="25"/>
      <c r="J112" s="44" t="str">
        <f t="shared" si="13"/>
        <v>R273</v>
      </c>
      <c r="K112" s="44" t="str">
        <f t="shared" si="14"/>
        <v xml:space="preserve">1 H2O + 1 methenyl-THF = 1 10-Formyltetrahydrofolate + 1 Proton </v>
      </c>
      <c r="L112" s="44" t="s">
        <v>441</v>
      </c>
      <c r="M112" s="44" t="s">
        <v>442</v>
      </c>
      <c r="N112" s="44" t="str">
        <f t="shared" si="15"/>
        <v>-inf</v>
      </c>
      <c r="O112" s="44" t="s">
        <v>217</v>
      </c>
      <c r="P112" s="44">
        <v>0</v>
      </c>
      <c r="Q112" s="44">
        <v>0</v>
      </c>
      <c r="R112" s="44">
        <v>1</v>
      </c>
      <c r="S112" s="44">
        <v>1</v>
      </c>
      <c r="T112" s="44">
        <v>0</v>
      </c>
      <c r="U112" s="44">
        <v>0.01</v>
      </c>
    </row>
    <row r="113" spans="1:21" x14ac:dyDescent="0.25">
      <c r="A113" s="25" t="str">
        <f>Master!A275</f>
        <v>R275</v>
      </c>
      <c r="B113" s="25" t="str">
        <f>Master!B275</f>
        <v xml:space="preserve">b9_glycine_cleavage_assumed        </v>
      </c>
      <c r="C113" s="25" t="str">
        <f>Master!C275</f>
        <v xml:space="preserve">1 Glycine + 1 NAD + 1 tetrahydrofolate_B9 = 1 5-10-Methylenetetrahydrofolate + 1 CO2 + 1 NADH + 1 NH3 + 1 Proton </v>
      </c>
      <c r="D113" s="25">
        <f>Master!D275</f>
        <v>0</v>
      </c>
      <c r="E113" s="25">
        <f>Master!E275</f>
        <v>0</v>
      </c>
      <c r="F113" s="25">
        <f>Master!F275</f>
        <v>0</v>
      </c>
      <c r="G113" s="25">
        <f>Master!G275</f>
        <v>0</v>
      </c>
      <c r="H113" s="25" t="str">
        <f>Master!H275</f>
        <v>N</v>
      </c>
      <c r="I113" s="25"/>
      <c r="J113" s="44" t="str">
        <f t="shared" si="13"/>
        <v>R275</v>
      </c>
      <c r="K113" s="44" t="str">
        <f t="shared" si="14"/>
        <v xml:space="preserve">1 Glycine + 1 NAD + 1 tetrahydrofolate_B9 = 1 5-10-Methylenetetrahydrofolate + 1 CO2 + 1 NADH + 1 NH3 + 1 Proton </v>
      </c>
      <c r="L113" s="44" t="s">
        <v>441</v>
      </c>
      <c r="M113" s="44" t="s">
        <v>442</v>
      </c>
      <c r="N113" s="44" t="str">
        <f t="shared" si="15"/>
        <v>0</v>
      </c>
      <c r="O113" s="44" t="s">
        <v>217</v>
      </c>
      <c r="P113" s="44">
        <v>0</v>
      </c>
      <c r="Q113" s="44">
        <v>0</v>
      </c>
      <c r="R113" s="44">
        <v>1</v>
      </c>
      <c r="S113" s="44">
        <v>1</v>
      </c>
      <c r="T113" s="44">
        <v>0</v>
      </c>
      <c r="U113" s="44">
        <v>0.01</v>
      </c>
    </row>
    <row r="114" spans="1:21" x14ac:dyDescent="0.25">
      <c r="A114" s="25" t="str">
        <f>Master!A277</f>
        <v>R277</v>
      </c>
      <c r="B114" s="25" t="str">
        <f>Master!B277</f>
        <v xml:space="preserve">b9_EC_3_5_1_10_assumed             </v>
      </c>
      <c r="C114" s="25" t="str">
        <f>Master!C277</f>
        <v xml:space="preserve">1 10-Formyltetrahydrofolate + 1 H2O = 1 formate + 1 Proton + 1 tetrahydrofolate_B9 </v>
      </c>
      <c r="D114" s="25">
        <f>Master!D277</f>
        <v>0</v>
      </c>
      <c r="E114" s="25">
        <f>Master!E277</f>
        <v>0</v>
      </c>
      <c r="F114" s="25">
        <f>Master!F277</f>
        <v>0</v>
      </c>
      <c r="G114" s="25">
        <f>Master!G277</f>
        <v>0</v>
      </c>
      <c r="H114" s="25" t="str">
        <f>Master!H277</f>
        <v>N</v>
      </c>
      <c r="I114" s="25"/>
      <c r="J114" s="44" t="str">
        <f t="shared" si="13"/>
        <v>R277</v>
      </c>
      <c r="K114" s="44" t="str">
        <f t="shared" si="14"/>
        <v xml:space="preserve">1 10-Formyltetrahydrofolate + 1 H2O = 1 formate + 1 Proton + 1 tetrahydrofolate_B9 </v>
      </c>
      <c r="L114" s="44" t="s">
        <v>441</v>
      </c>
      <c r="M114" s="44" t="s">
        <v>442</v>
      </c>
      <c r="N114" s="44" t="str">
        <f t="shared" si="15"/>
        <v>0</v>
      </c>
      <c r="O114" s="44" t="s">
        <v>217</v>
      </c>
      <c r="P114" s="44">
        <v>0</v>
      </c>
      <c r="Q114" s="44">
        <v>0</v>
      </c>
      <c r="R114" s="44">
        <v>1</v>
      </c>
      <c r="S114" s="44">
        <v>1</v>
      </c>
      <c r="T114" s="44">
        <v>0</v>
      </c>
      <c r="U114" s="44">
        <v>0.01</v>
      </c>
    </row>
    <row r="115" spans="1:21" x14ac:dyDescent="0.25">
      <c r="A115" s="25" t="str">
        <f>Master!A279</f>
        <v>R279</v>
      </c>
      <c r="B115" s="25" t="str">
        <f>Master!B279</f>
        <v xml:space="preserve">b9_EC__1_5_7_1_assumed             </v>
      </c>
      <c r="C115" s="25" t="str">
        <f>Master!C279</f>
        <v xml:space="preserve">1 5-10-Methylenetetrahydrofolate + 1 Proton + 1 NADH = 1 5-methyl-tetrahydrofolate + 1 NAD </v>
      </c>
      <c r="D115" s="25">
        <f>Master!D279</f>
        <v>0</v>
      </c>
      <c r="E115" s="25">
        <f>Master!E279</f>
        <v>0</v>
      </c>
      <c r="F115" s="25">
        <f>Master!F279</f>
        <v>0</v>
      </c>
      <c r="G115" s="25">
        <f>Master!G279</f>
        <v>0</v>
      </c>
      <c r="H115" s="25" t="str">
        <f>Master!H279</f>
        <v>N</v>
      </c>
      <c r="I115" s="25"/>
      <c r="J115" s="44" t="str">
        <f t="shared" si="13"/>
        <v>R279</v>
      </c>
      <c r="K115" s="44" t="str">
        <f t="shared" si="14"/>
        <v xml:space="preserve">1 5-10-Methylenetetrahydrofolate + 1 Proton + 1 NADH = 1 5-methyl-tetrahydrofolate + 1 NAD </v>
      </c>
      <c r="L115" s="44" t="s">
        <v>441</v>
      </c>
      <c r="M115" s="44" t="s">
        <v>442</v>
      </c>
      <c r="N115" s="44" t="str">
        <f t="shared" si="15"/>
        <v>0</v>
      </c>
      <c r="O115" s="44" t="s">
        <v>217</v>
      </c>
      <c r="P115" s="44">
        <v>0</v>
      </c>
      <c r="Q115" s="44">
        <v>0</v>
      </c>
      <c r="R115" s="44">
        <v>1</v>
      </c>
      <c r="S115" s="44">
        <v>1</v>
      </c>
      <c r="T115" s="44">
        <v>0</v>
      </c>
      <c r="U115" s="44">
        <v>0.01</v>
      </c>
    </row>
    <row r="116" spans="1:21" x14ac:dyDescent="0.25">
      <c r="A116" s="25" t="str">
        <f>Master!A281</f>
        <v>R281</v>
      </c>
      <c r="B116" s="25" t="str">
        <f>Master!B281</f>
        <v xml:space="preserve">peptide_synthesis                  </v>
      </c>
      <c r="C116" s="25" t="str">
        <f>Master!C281</f>
        <v>6 L-Alanine + 0.7 L-Cysteine + 4.6 L-Aspartate + 7.2 L-Glutamate + 4.2 L-Phenylalanine + 7.5 Glycine + 1.5 L-Histidine + 6.5 L-Isoleucine + 6.1 L-Lysine + 11 L-Leucine + 2.4 L-Methionine + 3.6 L-Asparagine + 4.3 L-Proline + 2.3 L-Glutamine + 6.3 L-Arginine + 7 L-Serine + 4.9 L-Threonine + 9.1 L-Valine + 1.2 L-Tryptophan + 3.9 L-Tyrosine + 100 ATP + 198 GTP + 199 H2O = 100 AMP + 198 GDP + 1 peptide_biomass + 198 Phosphate + 100 PPi + 299 Proton</v>
      </c>
      <c r="D116" s="25">
        <f>Master!D281</f>
        <v>0</v>
      </c>
      <c r="E116" s="25">
        <f>Master!E281</f>
        <v>0</v>
      </c>
      <c r="F116" s="25">
        <f>Master!F281</f>
        <v>0</v>
      </c>
      <c r="G116" s="25">
        <f>Master!G281</f>
        <v>0</v>
      </c>
      <c r="H116" s="25" t="str">
        <f>Master!H281</f>
        <v>N</v>
      </c>
      <c r="I116" s="25"/>
      <c r="J116" s="44" t="str">
        <f t="shared" si="13"/>
        <v>R281</v>
      </c>
      <c r="K116" s="44" t="str">
        <f t="shared" si="14"/>
        <v>6 L-Alanine + 0.7 L-Cysteine + 4.6 L-Aspartate + 7.2 L-Glutamate + 4.2 L-Phenylalanine + 7.5 Glycine + 1.5 L-Histidine + 6.5 L-Isoleucine + 6.1 L-Lysine + 11 L-Leucine + 2.4 L-Methionine + 3.6 L-Asparagine + 4.3 L-Proline + 2.3 L-Glutamine + 6.3 L-Arginine + 7 L-Serine + 4.9 L-Threonine + 9.1 L-Valine + 1.2 L-Tryptophan + 3.9 L-Tyrosine + 100 ATP + 198 GTP + 199 H2O = 100 AMP + 198 GDP + 1 peptide_biomass + 198 Phosphate + 100 PPi + 299 Proton</v>
      </c>
      <c r="L116" s="44" t="s">
        <v>441</v>
      </c>
      <c r="M116" s="44" t="s">
        <v>442</v>
      </c>
      <c r="N116" s="44" t="str">
        <f t="shared" si="15"/>
        <v>0</v>
      </c>
      <c r="O116" s="44" t="s">
        <v>217</v>
      </c>
      <c r="P116" s="44">
        <v>0</v>
      </c>
      <c r="Q116" s="44">
        <v>0</v>
      </c>
      <c r="R116" s="44">
        <v>1</v>
      </c>
      <c r="S116" s="44">
        <v>1</v>
      </c>
      <c r="T116" s="44">
        <v>0</v>
      </c>
      <c r="U116" s="44">
        <v>0.01</v>
      </c>
    </row>
    <row r="117" spans="1:21" x14ac:dyDescent="0.25">
      <c r="A117" s="25" t="str">
        <f>Master!A284</f>
        <v>R284</v>
      </c>
      <c r="B117" s="25" t="str">
        <f>Master!B284</f>
        <v xml:space="preserve">pur_R01072                     </v>
      </c>
      <c r="C117" s="25" t="str">
        <f>Master!C284</f>
        <v xml:space="preserve">1 H2O + 1 L-Glutamine + 1 PRPP = 1 5-Phosphoribosylamine + 1 L-Glutamate + 1 PPi </v>
      </c>
      <c r="D117" s="25" t="str">
        <f>Master!D284</f>
        <v>2.4.2.14</v>
      </c>
      <c r="E117" s="25">
        <f>Master!E284</f>
        <v>0</v>
      </c>
      <c r="F117" s="25">
        <f>Master!F284</f>
        <v>0</v>
      </c>
      <c r="G117" s="25" t="str">
        <f>Master!G284</f>
        <v>Glutamine phosphoribosylpyrophosphate amidotransferase</v>
      </c>
      <c r="H117" s="25" t="str">
        <f>Master!H284</f>
        <v>Y</v>
      </c>
      <c r="I117" s="25"/>
      <c r="J117" s="44" t="str">
        <f t="shared" si="13"/>
        <v>R284</v>
      </c>
      <c r="K117" s="44" t="str">
        <f t="shared" si="14"/>
        <v xml:space="preserve">1 H2O + 1 L-Glutamine + 1 PRPP = 1 5-Phosphoribosylamine + 1 L-Glutamate + 1 PPi </v>
      </c>
      <c r="L117" s="44" t="s">
        <v>441</v>
      </c>
      <c r="M117" s="44" t="s">
        <v>442</v>
      </c>
      <c r="N117" s="44" t="str">
        <f t="shared" si="15"/>
        <v>-inf</v>
      </c>
      <c r="O117" s="44" t="s">
        <v>217</v>
      </c>
      <c r="P117" s="44">
        <v>0</v>
      </c>
      <c r="Q117" s="44">
        <v>0</v>
      </c>
      <c r="R117" s="44">
        <v>1</v>
      </c>
      <c r="S117" s="44">
        <v>1</v>
      </c>
      <c r="T117" s="44">
        <v>0</v>
      </c>
      <c r="U117" s="44">
        <v>0.01</v>
      </c>
    </row>
    <row r="118" spans="1:21" x14ac:dyDescent="0.25">
      <c r="A118" s="25" t="str">
        <f>Master!A287</f>
        <v>R287</v>
      </c>
      <c r="B118" s="25" t="str">
        <f>Master!B287</f>
        <v xml:space="preserve">pur_R04144                         </v>
      </c>
      <c r="C118" s="25" t="str">
        <f>Master!C287</f>
        <v xml:space="preserve">1 5-Phosphoribosylamine + 1 ATP + 1 Glycine = 1 ADP + 1 GAR + 1 Phosphate + 1 Proton </v>
      </c>
      <c r="D118" s="25" t="str">
        <f>Master!D287</f>
        <v>6.3.4.13</v>
      </c>
      <c r="E118" s="25">
        <f>Master!E287</f>
        <v>0</v>
      </c>
      <c r="F118" s="25">
        <f>Master!F287</f>
        <v>0</v>
      </c>
      <c r="G118" s="25" t="str">
        <f>Master!G287</f>
        <v>phosphoribosylamine--glycine ligase</v>
      </c>
      <c r="H118" s="25" t="str">
        <f>Master!H287</f>
        <v>N</v>
      </c>
      <c r="I118" s="25"/>
      <c r="J118" s="44" t="str">
        <f t="shared" si="13"/>
        <v>R287</v>
      </c>
      <c r="K118" s="44" t="str">
        <f t="shared" si="14"/>
        <v xml:space="preserve">1 5-Phosphoribosylamine + 1 ATP + 1 Glycine = 1 ADP + 1 GAR + 1 Phosphate + 1 Proton </v>
      </c>
      <c r="L118" s="44" t="s">
        <v>441</v>
      </c>
      <c r="M118" s="44" t="s">
        <v>442</v>
      </c>
      <c r="N118" s="44" t="str">
        <f t="shared" si="15"/>
        <v>0</v>
      </c>
      <c r="O118" s="44" t="s">
        <v>217</v>
      </c>
      <c r="P118" s="44">
        <v>0</v>
      </c>
      <c r="Q118" s="44">
        <v>0</v>
      </c>
      <c r="R118" s="44">
        <v>1</v>
      </c>
      <c r="S118" s="44">
        <v>1</v>
      </c>
      <c r="T118" s="44">
        <v>0</v>
      </c>
      <c r="U118" s="44">
        <v>0.01</v>
      </c>
    </row>
    <row r="119" spans="1:21" x14ac:dyDescent="0.25">
      <c r="A119" s="25" t="str">
        <f>Master!A289</f>
        <v>R289</v>
      </c>
      <c r="B119" s="25" t="str">
        <f>Master!B289</f>
        <v>R04325_assumed</v>
      </c>
      <c r="C119" s="25" t="str">
        <f>Master!C289</f>
        <v xml:space="preserve">1 10-Formyltetrahydrofolate + 1 GAR = 1 N-Formyl-GAR + 1 Proton + 1 tetrahydrofolate_B9 </v>
      </c>
      <c r="D119" s="25" t="str">
        <f>Master!D289</f>
        <v>2.1.2.2</v>
      </c>
      <c r="E119" s="25">
        <f>Master!E289</f>
        <v>0</v>
      </c>
      <c r="F119" s="25">
        <f>Master!F289</f>
        <v>0</v>
      </c>
      <c r="G119" s="25" t="str">
        <f>Master!G289</f>
        <v>Formate-dependent phosphoribosylglycinamide formyltransferase (GAR transformylase)</v>
      </c>
      <c r="H119" s="25" t="str">
        <f>Master!H289</f>
        <v>N</v>
      </c>
      <c r="I119" s="25"/>
      <c r="J119" s="44" t="str">
        <f t="shared" si="13"/>
        <v>R289</v>
      </c>
      <c r="K119" s="44" t="str">
        <f t="shared" si="14"/>
        <v xml:space="preserve">1 10-Formyltetrahydrofolate + 1 GAR = 1 N-Formyl-GAR + 1 Proton + 1 tetrahydrofolate_B9 </v>
      </c>
      <c r="L119" s="44" t="s">
        <v>441</v>
      </c>
      <c r="M119" s="44" t="s">
        <v>442</v>
      </c>
      <c r="N119" s="44" t="str">
        <f t="shared" si="15"/>
        <v>0</v>
      </c>
      <c r="O119" s="44" t="s">
        <v>217</v>
      </c>
      <c r="P119" s="44">
        <v>0</v>
      </c>
      <c r="Q119" s="44">
        <v>0</v>
      </c>
      <c r="R119" s="44">
        <v>1</v>
      </c>
      <c r="S119" s="44">
        <v>1</v>
      </c>
      <c r="T119" s="44">
        <v>0</v>
      </c>
      <c r="U119" s="44">
        <v>0.01</v>
      </c>
    </row>
    <row r="120" spans="1:21" x14ac:dyDescent="0.25">
      <c r="A120" s="25" t="str">
        <f>Master!A291</f>
        <v>R291</v>
      </c>
      <c r="B120" s="25" t="str">
        <f>Master!B291</f>
        <v xml:space="preserve">pur_R04463                         </v>
      </c>
      <c r="C120" s="25" t="str">
        <f>Master!C291</f>
        <v xml:space="preserve">1 ATP + 1 H2O + 1 L-Glutamine + 1 N-Formyl-GAR = 1 ADP + 1 FGAM + 1 L-Glutamate + 1 Phosphate + 1 Proton </v>
      </c>
      <c r="D120" s="25" t="str">
        <f>Master!D291</f>
        <v>6.3.5.3</v>
      </c>
      <c r="E120" s="25">
        <f>Master!E291</f>
        <v>0</v>
      </c>
      <c r="F120" s="25">
        <f>Master!F291</f>
        <v>0</v>
      </c>
      <c r="G120" s="25" t="str">
        <f>Master!G291</f>
        <v>phosphoribosylformylglycinamidine synthase II</v>
      </c>
      <c r="H120" s="25" t="str">
        <f>Master!H291</f>
        <v>N</v>
      </c>
      <c r="I120" s="25"/>
      <c r="J120" s="44" t="str">
        <f t="shared" si="13"/>
        <v>R291</v>
      </c>
      <c r="K120" s="44" t="str">
        <f t="shared" si="14"/>
        <v xml:space="preserve">1 ATP + 1 H2O + 1 L-Glutamine + 1 N-Formyl-GAR = 1 ADP + 1 FGAM + 1 L-Glutamate + 1 Phosphate + 1 Proton </v>
      </c>
      <c r="L120" s="44" t="s">
        <v>441</v>
      </c>
      <c r="M120" s="44" t="s">
        <v>442</v>
      </c>
      <c r="N120" s="44" t="str">
        <f t="shared" si="15"/>
        <v>0</v>
      </c>
      <c r="O120" s="44" t="s">
        <v>217</v>
      </c>
      <c r="P120" s="44">
        <v>0</v>
      </c>
      <c r="Q120" s="44">
        <v>0</v>
      </c>
      <c r="R120" s="44">
        <v>1</v>
      </c>
      <c r="S120" s="44">
        <v>1</v>
      </c>
      <c r="T120" s="44">
        <v>0</v>
      </c>
      <c r="U120" s="44">
        <v>0.01</v>
      </c>
    </row>
    <row r="121" spans="1:21" x14ac:dyDescent="0.25">
      <c r="A121" s="25" t="str">
        <f>Master!A294</f>
        <v>R294</v>
      </c>
      <c r="B121" s="25" t="str">
        <f>Master!B294</f>
        <v xml:space="preserve">pur_R04208                         </v>
      </c>
      <c r="C121" s="25" t="str">
        <f>Master!C294</f>
        <v xml:space="preserve">1 ATP + 1 FGAM = 1 ADP + 1 AIR + 1 Phosphate + 1 Proton </v>
      </c>
      <c r="D121" s="25" t="str">
        <f>Master!D294</f>
        <v>6.3.3.1</v>
      </c>
      <c r="E121" s="25">
        <f>Master!E294</f>
        <v>0</v>
      </c>
      <c r="F121" s="25">
        <f>Master!F294</f>
        <v>0</v>
      </c>
      <c r="G121" s="25" t="str">
        <f>Master!G294</f>
        <v>phosphoribosylaminoimidazole synthetase</v>
      </c>
      <c r="H121" s="25" t="str">
        <f>Master!H294</f>
        <v>N</v>
      </c>
      <c r="I121" s="25"/>
      <c r="J121" s="44" t="str">
        <f t="shared" si="13"/>
        <v>R294</v>
      </c>
      <c r="K121" s="44" t="str">
        <f t="shared" si="14"/>
        <v xml:space="preserve">1 ATP + 1 FGAM = 1 ADP + 1 AIR + 1 Phosphate + 1 Proton </v>
      </c>
      <c r="L121" s="44" t="s">
        <v>441</v>
      </c>
      <c r="M121" s="44" t="s">
        <v>442</v>
      </c>
      <c r="N121" s="44" t="str">
        <f t="shared" si="15"/>
        <v>0</v>
      </c>
      <c r="O121" s="44" t="s">
        <v>217</v>
      </c>
      <c r="P121" s="44">
        <v>0</v>
      </c>
      <c r="Q121" s="44">
        <v>0</v>
      </c>
      <c r="R121" s="44">
        <v>1</v>
      </c>
      <c r="S121" s="44">
        <v>1</v>
      </c>
      <c r="T121" s="44">
        <v>0</v>
      </c>
      <c r="U121" s="44">
        <v>0.01</v>
      </c>
    </row>
    <row r="122" spans="1:21" x14ac:dyDescent="0.25">
      <c r="A122" s="25" t="str">
        <f>Master!A296</f>
        <v>R296</v>
      </c>
      <c r="B122" s="25" t="str">
        <f>Master!B296</f>
        <v>pur_R04209_condensed</v>
      </c>
      <c r="C122" s="25" t="str">
        <f>Master!C296</f>
        <v xml:space="preserve">1 AIR + 1 CO2 = 1 CAIR + 2 Proton </v>
      </c>
      <c r="D122" s="25" t="str">
        <f>Master!D296</f>
        <v>6.3.4.18</v>
      </c>
      <c r="E122" s="25">
        <f>Master!E296</f>
        <v>0</v>
      </c>
      <c r="F122" s="25">
        <f>Master!F296</f>
        <v>0</v>
      </c>
      <c r="G122" s="25" t="str">
        <f>Master!G296</f>
        <v>phosphoribosylaminoimidazole carboxylase, PurK protein</v>
      </c>
      <c r="H122" s="25" t="str">
        <f>Master!H296</f>
        <v>N</v>
      </c>
      <c r="I122" s="25"/>
      <c r="J122" s="44" t="str">
        <f t="shared" si="13"/>
        <v>R296</v>
      </c>
      <c r="K122" s="44" t="str">
        <f t="shared" si="14"/>
        <v xml:space="preserve">1 AIR + 1 CO2 = 1 CAIR + 2 Proton </v>
      </c>
      <c r="L122" s="44" t="s">
        <v>441</v>
      </c>
      <c r="M122" s="44" t="s">
        <v>442</v>
      </c>
      <c r="N122" s="44" t="str">
        <f t="shared" si="15"/>
        <v>0</v>
      </c>
      <c r="O122" s="44" t="s">
        <v>217</v>
      </c>
      <c r="P122" s="44">
        <v>0</v>
      </c>
      <c r="Q122" s="44">
        <v>0</v>
      </c>
      <c r="R122" s="44">
        <v>1</v>
      </c>
      <c r="S122" s="44">
        <v>1</v>
      </c>
      <c r="T122" s="44">
        <v>0</v>
      </c>
      <c r="U122" s="44">
        <v>0.01</v>
      </c>
    </row>
    <row r="123" spans="1:21" x14ac:dyDescent="0.25">
      <c r="A123" s="25" t="str">
        <f>Master!A299</f>
        <v>R299</v>
      </c>
      <c r="B123" s="25" t="str">
        <f>Master!B299</f>
        <v xml:space="preserve">pur_R04591                         </v>
      </c>
      <c r="C123" s="25" t="str">
        <f>Master!C299</f>
        <v xml:space="preserve">1 ATP + 1 CAIR + 1 L-Aspartate = 1 ADP + 1 Phosphate + 1 Proton + 1 SAICAR </v>
      </c>
      <c r="D123" s="25" t="str">
        <f>Master!D299</f>
        <v>6.3.2.6</v>
      </c>
      <c r="E123" s="25">
        <f>Master!E299</f>
        <v>0</v>
      </c>
      <c r="F123" s="25">
        <f>Master!F299</f>
        <v>0</v>
      </c>
      <c r="G123" s="25" t="str">
        <f>Master!G299</f>
        <v>phosphoribosylaminoimidazole-succinocarboxamide synthase</v>
      </c>
      <c r="H123" s="25" t="str">
        <f>Master!H299</f>
        <v>N</v>
      </c>
      <c r="I123" s="25"/>
      <c r="J123" s="44" t="str">
        <f t="shared" si="13"/>
        <v>R299</v>
      </c>
      <c r="K123" s="44" t="str">
        <f t="shared" si="14"/>
        <v xml:space="preserve">1 ATP + 1 CAIR + 1 L-Aspartate = 1 ADP + 1 Phosphate + 1 Proton + 1 SAICAR </v>
      </c>
      <c r="L123" s="44" t="s">
        <v>441</v>
      </c>
      <c r="M123" s="44" t="s">
        <v>442</v>
      </c>
      <c r="N123" s="44" t="str">
        <f t="shared" si="15"/>
        <v>0</v>
      </c>
      <c r="O123" s="44" t="s">
        <v>217</v>
      </c>
      <c r="P123" s="44">
        <v>0</v>
      </c>
      <c r="Q123" s="44">
        <v>0</v>
      </c>
      <c r="R123" s="44">
        <v>1</v>
      </c>
      <c r="S123" s="44">
        <v>1</v>
      </c>
      <c r="T123" s="44">
        <v>0</v>
      </c>
      <c r="U123" s="44">
        <v>0.01</v>
      </c>
    </row>
    <row r="124" spans="1:21" x14ac:dyDescent="0.25">
      <c r="A124" s="25" t="str">
        <f>Master!A301</f>
        <v>R301</v>
      </c>
      <c r="B124" s="25" t="str">
        <f>Master!B301</f>
        <v xml:space="preserve">pur_R04559                         </v>
      </c>
      <c r="C124" s="25" t="str">
        <f>Master!C301</f>
        <v xml:space="preserve">1 SAICAR = 1 AICAR + 1 Fumarate </v>
      </c>
      <c r="D124" s="25" t="str">
        <f>Master!D301</f>
        <v>4.3.2.2</v>
      </c>
      <c r="E124" s="25">
        <f>Master!E301</f>
        <v>0</v>
      </c>
      <c r="F124" s="25">
        <f>Master!F301</f>
        <v>0</v>
      </c>
      <c r="G124" s="25" t="str">
        <f>Master!G301</f>
        <v>adenylosuccinate lyase</v>
      </c>
      <c r="H124" s="25" t="str">
        <f>Master!H301</f>
        <v>N</v>
      </c>
      <c r="I124" s="25"/>
      <c r="J124" s="44" t="str">
        <f t="shared" si="13"/>
        <v>R301</v>
      </c>
      <c r="K124" s="44" t="str">
        <f t="shared" si="14"/>
        <v xml:space="preserve">1 SAICAR = 1 AICAR + 1 Fumarate </v>
      </c>
      <c r="L124" s="44" t="s">
        <v>441</v>
      </c>
      <c r="M124" s="44" t="s">
        <v>442</v>
      </c>
      <c r="N124" s="44" t="str">
        <f t="shared" si="15"/>
        <v>0</v>
      </c>
      <c r="O124" s="44" t="s">
        <v>217</v>
      </c>
      <c r="P124" s="44">
        <v>0</v>
      </c>
      <c r="Q124" s="44">
        <v>0</v>
      </c>
      <c r="R124" s="44">
        <v>1</v>
      </c>
      <c r="S124" s="44">
        <v>1</v>
      </c>
      <c r="T124" s="44">
        <v>0</v>
      </c>
      <c r="U124" s="44">
        <v>0.01</v>
      </c>
    </row>
    <row r="125" spans="1:21" x14ac:dyDescent="0.25">
      <c r="A125" s="25" t="str">
        <f>Master!A303</f>
        <v>R303</v>
      </c>
      <c r="B125" s="25" t="str">
        <f>Master!B303</f>
        <v>R04560_assumed</v>
      </c>
      <c r="C125" s="25" t="str">
        <f>Master!C303</f>
        <v xml:space="preserve">1 10-Formyltetrahydrofolate + 1 AICAR = 1 FAICAR + 1 tetrahydrofolate_B9 </v>
      </c>
      <c r="D125" s="25" t="str">
        <f>Master!D303</f>
        <v>6.3.4.-</v>
      </c>
      <c r="E125" s="25">
        <f>Master!E303</f>
        <v>0</v>
      </c>
      <c r="F125" s="25">
        <f>Master!F303</f>
        <v>0</v>
      </c>
      <c r="G125" s="25" t="str">
        <f>Master!G303</f>
        <v>ATP-utilizing enzymes of ATP-grasp superfamily (probably carboligases)</v>
      </c>
      <c r="H125" s="25" t="str">
        <f>Master!H303</f>
        <v>N</v>
      </c>
      <c r="I125" s="25"/>
      <c r="J125" s="44" t="str">
        <f t="shared" si="13"/>
        <v>R303</v>
      </c>
      <c r="K125" s="44" t="str">
        <f t="shared" si="14"/>
        <v xml:space="preserve">1 10-Formyltetrahydrofolate + 1 AICAR = 1 FAICAR + 1 tetrahydrofolate_B9 </v>
      </c>
      <c r="L125" s="44" t="s">
        <v>441</v>
      </c>
      <c r="M125" s="44" t="s">
        <v>442</v>
      </c>
      <c r="N125" s="44" t="str">
        <f t="shared" si="15"/>
        <v>0</v>
      </c>
      <c r="O125" s="44" t="s">
        <v>217</v>
      </c>
      <c r="P125" s="44">
        <v>0</v>
      </c>
      <c r="Q125" s="44">
        <v>0</v>
      </c>
      <c r="R125" s="44">
        <v>1</v>
      </c>
      <c r="S125" s="44">
        <v>1</v>
      </c>
      <c r="T125" s="44">
        <v>0</v>
      </c>
      <c r="U125" s="44">
        <v>0.01</v>
      </c>
    </row>
    <row r="126" spans="1:21" x14ac:dyDescent="0.25">
      <c r="A126" s="25" t="str">
        <f>Master!A306</f>
        <v>R306</v>
      </c>
      <c r="B126" s="25" t="str">
        <f>Master!B306</f>
        <v xml:space="preserve">pur_R01127                         </v>
      </c>
      <c r="C126" s="25" t="str">
        <f>Master!C306</f>
        <v xml:space="preserve">1 FAICAR = 1 H2O + 1 IMP </v>
      </c>
      <c r="D126" s="25" t="str">
        <f>Master!D306</f>
        <v>2.1.2.3/3.5.4.10</v>
      </c>
      <c r="E126" s="25">
        <f>Master!E306</f>
        <v>0</v>
      </c>
      <c r="F126" s="25">
        <f>Master!F306</f>
        <v>0</v>
      </c>
      <c r="G126" s="25" t="str">
        <f>Master!G306</f>
        <v>assumed</v>
      </c>
      <c r="H126" s="25" t="str">
        <f>Master!H306</f>
        <v>N</v>
      </c>
      <c r="I126" s="25"/>
      <c r="J126" s="44" t="str">
        <f t="shared" si="13"/>
        <v>R306</v>
      </c>
      <c r="K126" s="44" t="str">
        <f t="shared" si="14"/>
        <v xml:space="preserve">1 FAICAR = 1 H2O + 1 IMP </v>
      </c>
      <c r="L126" s="44" t="s">
        <v>441</v>
      </c>
      <c r="M126" s="44" t="s">
        <v>442</v>
      </c>
      <c r="N126" s="44" t="str">
        <f t="shared" si="15"/>
        <v>0</v>
      </c>
      <c r="O126" s="44" t="s">
        <v>217</v>
      </c>
      <c r="P126" s="44">
        <v>0</v>
      </c>
      <c r="Q126" s="44">
        <v>0</v>
      </c>
      <c r="R126" s="44">
        <v>1</v>
      </c>
      <c r="S126" s="44">
        <v>1</v>
      </c>
      <c r="T126" s="44">
        <v>0</v>
      </c>
      <c r="U126" s="44">
        <v>0.01</v>
      </c>
    </row>
    <row r="127" spans="1:21" x14ac:dyDescent="0.25">
      <c r="A127" s="25" t="str">
        <f>Master!A308</f>
        <v>R308</v>
      </c>
      <c r="B127" s="25" t="str">
        <f>Master!B308</f>
        <v xml:space="preserve">pur_R01130                         </v>
      </c>
      <c r="C127" s="25" t="str">
        <f>Master!C308</f>
        <v xml:space="preserve">1 H2O + 1 IMP + 1 NAD = 1 NADH + 1 Proton + 1 XMP </v>
      </c>
      <c r="D127" s="25" t="str">
        <f>Master!D308</f>
        <v>1.1.1.205</v>
      </c>
      <c r="E127" s="25">
        <f>Master!E308</f>
        <v>0</v>
      </c>
      <c r="F127" s="25">
        <f>Master!F308</f>
        <v>0</v>
      </c>
      <c r="G127" s="25" t="str">
        <f>Master!G308</f>
        <v>assumed</v>
      </c>
      <c r="H127" s="25" t="str">
        <f>Master!H308</f>
        <v>N</v>
      </c>
      <c r="I127" s="25"/>
      <c r="J127" s="44" t="str">
        <f t="shared" si="13"/>
        <v>R308</v>
      </c>
      <c r="K127" s="44" t="str">
        <f t="shared" si="14"/>
        <v xml:space="preserve">1 H2O + 1 IMP + 1 NAD = 1 NADH + 1 Proton + 1 XMP </v>
      </c>
      <c r="L127" s="44" t="s">
        <v>441</v>
      </c>
      <c r="M127" s="44" t="s">
        <v>442</v>
      </c>
      <c r="N127" s="44" t="str">
        <f t="shared" si="15"/>
        <v>0</v>
      </c>
      <c r="O127" s="44" t="s">
        <v>217</v>
      </c>
      <c r="P127" s="44">
        <v>0</v>
      </c>
      <c r="Q127" s="44">
        <v>0</v>
      </c>
      <c r="R127" s="44">
        <v>1</v>
      </c>
      <c r="S127" s="44">
        <v>1</v>
      </c>
      <c r="T127" s="44">
        <v>0</v>
      </c>
      <c r="U127" s="44">
        <v>0.01</v>
      </c>
    </row>
    <row r="128" spans="1:21" x14ac:dyDescent="0.25">
      <c r="A128" s="25" t="str">
        <f>Master!A310</f>
        <v>R310</v>
      </c>
      <c r="B128" s="25" t="str">
        <f>Master!B310</f>
        <v xml:space="preserve">pur_R01231_assumed                  </v>
      </c>
      <c r="C128" s="25" t="str">
        <f>Master!C310</f>
        <v xml:space="preserve">1 ATP + 1 H2O + 1 L-Glutamine + 1 XMP = 1 AMP + 1 GMP + 1 L-Glutamate + 1 PPi + 2 Proton </v>
      </c>
      <c r="D128" s="25" t="str">
        <f>Master!D310</f>
        <v>6.3.5.2</v>
      </c>
      <c r="E128" s="25">
        <f>Master!E310</f>
        <v>0</v>
      </c>
      <c r="F128" s="25">
        <f>Master!F310</f>
        <v>0</v>
      </c>
      <c r="G128" s="25" t="str">
        <f>Master!G310</f>
        <v>GMP synthase, PP-ATPase domain/subunit</v>
      </c>
      <c r="H128" s="25" t="str">
        <f>Master!H310</f>
        <v>N</v>
      </c>
      <c r="I128" s="25"/>
      <c r="J128" s="44" t="str">
        <f t="shared" si="13"/>
        <v>R310</v>
      </c>
      <c r="K128" s="44" t="str">
        <f t="shared" si="14"/>
        <v xml:space="preserve">1 ATP + 1 H2O + 1 L-Glutamine + 1 XMP = 1 AMP + 1 GMP + 1 L-Glutamate + 1 PPi + 2 Proton </v>
      </c>
      <c r="L128" s="44" t="s">
        <v>441</v>
      </c>
      <c r="M128" s="44" t="s">
        <v>442</v>
      </c>
      <c r="N128" s="44" t="str">
        <f t="shared" si="15"/>
        <v>0</v>
      </c>
      <c r="O128" s="44" t="s">
        <v>217</v>
      </c>
      <c r="P128" s="44">
        <v>0</v>
      </c>
      <c r="Q128" s="44">
        <v>0</v>
      </c>
      <c r="R128" s="44">
        <v>1</v>
      </c>
      <c r="S128" s="44">
        <v>1</v>
      </c>
      <c r="T128" s="44">
        <v>0</v>
      </c>
      <c r="U128" s="44">
        <v>0.01</v>
      </c>
    </row>
    <row r="129" spans="1:21" x14ac:dyDescent="0.25">
      <c r="A129" s="25" t="str">
        <f>Master!A313</f>
        <v>R313</v>
      </c>
      <c r="B129" s="25" t="str">
        <f>Master!B313</f>
        <v xml:space="preserve">pur_R00332_assumed          </v>
      </c>
      <c r="C129" s="25" t="str">
        <f>Master!C313</f>
        <v xml:space="preserve">1 ATP + 1 GMP = 1 ADP + 1 GDP </v>
      </c>
      <c r="D129" s="25" t="str">
        <f>Master!D313</f>
        <v>2.7.4.8</v>
      </c>
      <c r="E129" s="25">
        <f>Master!E313</f>
        <v>0</v>
      </c>
      <c r="F129" s="25">
        <f>Master!F313</f>
        <v>0</v>
      </c>
      <c r="G129" s="25" t="str">
        <f>Master!G313</f>
        <v>assumed</v>
      </c>
      <c r="H129" s="25" t="str">
        <f>Master!H313</f>
        <v>N</v>
      </c>
      <c r="I129" s="25"/>
      <c r="J129" s="44" t="str">
        <f t="shared" si="13"/>
        <v>R313</v>
      </c>
      <c r="K129" s="44" t="str">
        <f t="shared" si="14"/>
        <v xml:space="preserve">1 ATP + 1 GMP = 1 ADP + 1 GDP </v>
      </c>
      <c r="L129" s="44" t="s">
        <v>441</v>
      </c>
      <c r="M129" s="44" t="s">
        <v>442</v>
      </c>
      <c r="N129" s="44" t="str">
        <f t="shared" si="15"/>
        <v>0</v>
      </c>
      <c r="O129" s="44" t="s">
        <v>217</v>
      </c>
      <c r="P129" s="44">
        <v>0</v>
      </c>
      <c r="Q129" s="44">
        <v>0</v>
      </c>
      <c r="R129" s="44">
        <v>1</v>
      </c>
      <c r="S129" s="44">
        <v>1</v>
      </c>
      <c r="T129" s="44">
        <v>0</v>
      </c>
      <c r="U129" s="44">
        <v>0.01</v>
      </c>
    </row>
    <row r="130" spans="1:21" x14ac:dyDescent="0.25">
      <c r="A130" s="25" t="str">
        <f>Master!A315</f>
        <v>R315</v>
      </c>
      <c r="B130" s="25" t="str">
        <f>Master!B315</f>
        <v xml:space="preserve">pur_R00330                         </v>
      </c>
      <c r="C130" s="25" t="str">
        <f>Master!C315</f>
        <v xml:space="preserve">1 ATP + 1 GDP = 1 ADP + 1 GTP </v>
      </c>
      <c r="D130" s="25" t="str">
        <f>Master!D315</f>
        <v>2.7.4.6</v>
      </c>
      <c r="E130" s="25">
        <f>Master!E315</f>
        <v>0</v>
      </c>
      <c r="F130" s="25">
        <f>Master!F315</f>
        <v>0</v>
      </c>
      <c r="G130" s="25" t="str">
        <f>Master!G315</f>
        <v>Nucleoside diphosphate kinase</v>
      </c>
      <c r="H130" s="25" t="str">
        <f>Master!H315</f>
        <v>N</v>
      </c>
      <c r="I130" s="25"/>
      <c r="J130" s="44" t="str">
        <f t="shared" si="13"/>
        <v>R315</v>
      </c>
      <c r="K130" s="44" t="str">
        <f t="shared" si="14"/>
        <v xml:space="preserve">1 ATP + 1 GDP = 1 ADP + 1 GTP </v>
      </c>
      <c r="L130" s="44" t="s">
        <v>441</v>
      </c>
      <c r="M130" s="44" t="s">
        <v>442</v>
      </c>
      <c r="N130" s="44" t="str">
        <f t="shared" si="15"/>
        <v>0</v>
      </c>
      <c r="O130" s="44" t="s">
        <v>217</v>
      </c>
      <c r="P130" s="44">
        <v>0</v>
      </c>
      <c r="Q130" s="44">
        <v>0</v>
      </c>
      <c r="R130" s="44">
        <v>1</v>
      </c>
      <c r="S130" s="44">
        <v>1</v>
      </c>
      <c r="T130" s="44">
        <v>0</v>
      </c>
      <c r="U130" s="44">
        <v>0.01</v>
      </c>
    </row>
    <row r="131" spans="1:21" x14ac:dyDescent="0.25">
      <c r="A131" s="25" t="str">
        <f>Master!A318</f>
        <v>R318</v>
      </c>
      <c r="B131" s="25" t="str">
        <f>Master!B318</f>
        <v xml:space="preserve">pur_R01135                     </v>
      </c>
      <c r="C131" s="25" t="str">
        <f>Master!C318</f>
        <v xml:space="preserve">1 GTP + 1 IMP + 1 L-Aspartate = 1 Adenylosuccinate + 1 GDP + 1 Phosphate + 2 Proton </v>
      </c>
      <c r="D131" s="25" t="str">
        <f>Master!D318</f>
        <v>6.3.4.4</v>
      </c>
      <c r="E131" s="25">
        <f>Master!E318</f>
        <v>0</v>
      </c>
      <c r="F131" s="25">
        <f>Master!F318</f>
        <v>0</v>
      </c>
      <c r="G131" s="25" t="str">
        <f>Master!G318</f>
        <v>Adenylosuccinate synthase</v>
      </c>
      <c r="H131" s="25" t="str">
        <f>Master!H318</f>
        <v>N</v>
      </c>
      <c r="I131" s="25"/>
      <c r="J131" s="44" t="str">
        <f t="shared" si="13"/>
        <v>R318</v>
      </c>
      <c r="K131" s="44" t="str">
        <f t="shared" si="14"/>
        <v xml:space="preserve">1 GTP + 1 IMP + 1 L-Aspartate = 1 Adenylosuccinate + 1 GDP + 1 Phosphate + 2 Proton </v>
      </c>
      <c r="L131" s="44" t="s">
        <v>441</v>
      </c>
      <c r="M131" s="44" t="s">
        <v>442</v>
      </c>
      <c r="N131" s="44" t="str">
        <f t="shared" si="15"/>
        <v>0</v>
      </c>
      <c r="O131" s="44" t="s">
        <v>217</v>
      </c>
      <c r="P131" s="44">
        <v>0</v>
      </c>
      <c r="Q131" s="44">
        <v>0</v>
      </c>
      <c r="R131" s="44">
        <v>1</v>
      </c>
      <c r="S131" s="44">
        <v>1</v>
      </c>
      <c r="T131" s="44">
        <v>0</v>
      </c>
      <c r="U131" s="44">
        <v>0.01</v>
      </c>
    </row>
    <row r="132" spans="1:21" x14ac:dyDescent="0.25">
      <c r="A132" s="25" t="str">
        <f>Master!A320</f>
        <v>R320</v>
      </c>
      <c r="B132" s="25" t="str">
        <f>Master!B320</f>
        <v xml:space="preserve">pur_R01083                     </v>
      </c>
      <c r="C132" s="25" t="str">
        <f>Master!C320</f>
        <v xml:space="preserve">1 Adenylosuccinate = 1 AMP + 1 Fumarate </v>
      </c>
      <c r="D132" s="25" t="str">
        <f>Master!D320</f>
        <v>4.3.2.2</v>
      </c>
      <c r="E132" s="25">
        <f>Master!E320</f>
        <v>0</v>
      </c>
      <c r="F132" s="25">
        <f>Master!F320</f>
        <v>0</v>
      </c>
      <c r="G132" s="25" t="str">
        <f>Master!G320</f>
        <v>adenylosuccinate lyase</v>
      </c>
      <c r="H132" s="25" t="str">
        <f>Master!H320</f>
        <v>N</v>
      </c>
      <c r="I132" s="25"/>
      <c r="J132" s="44" t="str">
        <f t="shared" si="13"/>
        <v>R320</v>
      </c>
      <c r="K132" s="44" t="str">
        <f t="shared" si="14"/>
        <v xml:space="preserve">1 Adenylosuccinate = 1 AMP + 1 Fumarate </v>
      </c>
      <c r="L132" s="44" t="s">
        <v>441</v>
      </c>
      <c r="M132" s="44" t="s">
        <v>442</v>
      </c>
      <c r="N132" s="44" t="str">
        <f t="shared" si="15"/>
        <v>0</v>
      </c>
      <c r="O132" s="44" t="s">
        <v>217</v>
      </c>
      <c r="P132" s="44">
        <v>0</v>
      </c>
      <c r="Q132" s="44">
        <v>0</v>
      </c>
      <c r="R132" s="44">
        <v>1</v>
      </c>
      <c r="S132" s="44">
        <v>1</v>
      </c>
      <c r="T132" s="44">
        <v>0</v>
      </c>
      <c r="U132" s="44">
        <v>0.01</v>
      </c>
    </row>
    <row r="133" spans="1:21" x14ac:dyDescent="0.25">
      <c r="A133" s="25" t="str">
        <f>Master!A322</f>
        <v>R322</v>
      </c>
      <c r="B133" s="25" t="str">
        <f>Master!B322</f>
        <v xml:space="preserve">pur_R00127                         </v>
      </c>
      <c r="C133" s="25" t="str">
        <f>Master!C322</f>
        <v xml:space="preserve">1 AMP + 1 ATP = 2 ADP </v>
      </c>
      <c r="D133" s="25" t="str">
        <f>Master!D322</f>
        <v>2.7.4.3</v>
      </c>
      <c r="E133" s="25">
        <f>Master!E322</f>
        <v>0</v>
      </c>
      <c r="F133" s="25">
        <f>Master!F322</f>
        <v>0</v>
      </c>
      <c r="G133" s="25" t="str">
        <f>Master!G322</f>
        <v>Archaeal adenylate kinase</v>
      </c>
      <c r="H133" s="25" t="str">
        <f>Master!H322</f>
        <v>Y</v>
      </c>
      <c r="I133" s="25"/>
      <c r="J133" s="44" t="str">
        <f t="shared" si="13"/>
        <v>R322</v>
      </c>
      <c r="K133" s="44" t="str">
        <f t="shared" si="14"/>
        <v xml:space="preserve">1 AMP + 1 ATP = 2 ADP </v>
      </c>
      <c r="L133" s="44" t="s">
        <v>441</v>
      </c>
      <c r="M133" s="44" t="s">
        <v>442</v>
      </c>
      <c r="N133" s="44" t="str">
        <f t="shared" si="15"/>
        <v>-inf</v>
      </c>
      <c r="O133" s="44" t="s">
        <v>217</v>
      </c>
      <c r="P133" s="44">
        <v>0</v>
      </c>
      <c r="Q133" s="44">
        <v>0</v>
      </c>
      <c r="R133" s="44">
        <v>1</v>
      </c>
      <c r="S133" s="44">
        <v>1</v>
      </c>
      <c r="T133" s="44">
        <v>0</v>
      </c>
      <c r="U133" s="44">
        <v>0.01</v>
      </c>
    </row>
    <row r="134" spans="1:21" x14ac:dyDescent="0.25">
      <c r="A134" s="25" t="str">
        <f>Master!A324</f>
        <v>R324</v>
      </c>
      <c r="B134" s="25" t="str">
        <f>Master!B324</f>
        <v xml:space="preserve">pur_R02017_assumed                 </v>
      </c>
      <c r="C134" s="25" t="str">
        <f>Master!C324</f>
        <v xml:space="preserve">1 ADP + 1 thioredoxin_red = 1 dADP + 1 H2O + 1 thioredoxin_ox </v>
      </c>
      <c r="D134" s="25" t="str">
        <f>Master!D324</f>
        <v>1.17.4.1</v>
      </c>
      <c r="E134" s="25">
        <f>Master!E324</f>
        <v>0</v>
      </c>
      <c r="F134" s="25">
        <f>Master!F324</f>
        <v>0</v>
      </c>
      <c r="G134" s="25" t="str">
        <f>Master!G324</f>
        <v>ribonucleoside-diphosphate reductase, adenosylcobalamin-dependent/ribonucleoside-diphosphate reductase, alpha subunit</v>
      </c>
      <c r="H134" s="25" t="str">
        <f>Master!H324</f>
        <v>N</v>
      </c>
      <c r="I134" s="25"/>
      <c r="J134" s="44" t="str">
        <f t="shared" si="13"/>
        <v>R324</v>
      </c>
      <c r="K134" s="44" t="str">
        <f t="shared" si="14"/>
        <v xml:space="preserve">1 ADP + 1 thioredoxin_red = 1 dADP + 1 H2O + 1 thioredoxin_ox </v>
      </c>
      <c r="L134" s="44" t="s">
        <v>441</v>
      </c>
      <c r="M134" s="44" t="s">
        <v>442</v>
      </c>
      <c r="N134" s="44" t="str">
        <f t="shared" si="15"/>
        <v>0</v>
      </c>
      <c r="O134" s="44" t="s">
        <v>217</v>
      </c>
      <c r="P134" s="44">
        <v>0</v>
      </c>
      <c r="Q134" s="44">
        <v>0</v>
      </c>
      <c r="R134" s="44">
        <v>1</v>
      </c>
      <c r="S134" s="44">
        <v>1</v>
      </c>
      <c r="T134" s="44">
        <v>0</v>
      </c>
      <c r="U134" s="44">
        <v>0.01</v>
      </c>
    </row>
    <row r="135" spans="1:21" x14ac:dyDescent="0.25">
      <c r="A135" s="25" t="str">
        <f>Master!A326</f>
        <v>R326</v>
      </c>
      <c r="B135" s="25" t="str">
        <f>Master!B326</f>
        <v xml:space="preserve">pur_R01137                         </v>
      </c>
      <c r="C135" s="25" t="str">
        <f>Master!C326</f>
        <v xml:space="preserve">1 ATP + 1 dADP = 1 ADP + 1 dATP </v>
      </c>
      <c r="D135" s="25" t="str">
        <f>Master!D326</f>
        <v>2.7.4.6</v>
      </c>
      <c r="E135" s="25">
        <f>Master!E326</f>
        <v>0</v>
      </c>
      <c r="F135" s="25">
        <f>Master!F326</f>
        <v>0</v>
      </c>
      <c r="G135" s="25" t="str">
        <f>Master!G326</f>
        <v>Nucleoside diphosphate kinase</v>
      </c>
      <c r="H135" s="25" t="str">
        <f>Master!H326</f>
        <v>N</v>
      </c>
      <c r="I135" s="25"/>
      <c r="J135" s="44" t="str">
        <f t="shared" ref="J135:J158" si="16">A135</f>
        <v>R326</v>
      </c>
      <c r="K135" s="44" t="str">
        <f t="shared" ref="K135:K158" si="17">C135</f>
        <v xml:space="preserve">1 ATP + 1 dADP = 1 ADP + 1 dATP </v>
      </c>
      <c r="L135" s="44" t="s">
        <v>441</v>
      </c>
      <c r="M135" s="44" t="s">
        <v>442</v>
      </c>
      <c r="N135" s="44" t="str">
        <f t="shared" ref="N135:N158" si="18">IF(EXACT(H135,"Y"),"-inf","0")</f>
        <v>0</v>
      </c>
      <c r="O135" s="44" t="s">
        <v>217</v>
      </c>
      <c r="P135" s="44">
        <v>0</v>
      </c>
      <c r="Q135" s="44">
        <v>0</v>
      </c>
      <c r="R135" s="44">
        <v>1</v>
      </c>
      <c r="S135" s="44">
        <v>1</v>
      </c>
      <c r="T135" s="44">
        <v>0</v>
      </c>
      <c r="U135" s="44">
        <v>0.01</v>
      </c>
    </row>
    <row r="136" spans="1:21" x14ac:dyDescent="0.25">
      <c r="A136" s="25" t="str">
        <f>Master!A329</f>
        <v>R329</v>
      </c>
      <c r="B136" s="25" t="str">
        <f>Master!B329</f>
        <v>R02019</v>
      </c>
      <c r="C136" s="25" t="str">
        <f>Master!C329</f>
        <v xml:space="preserve">1 GDP + 1 thioredoxin_red = 1 dGDP + 1 H2O + 1 thioredoxin_ox </v>
      </c>
      <c r="D136" s="25" t="str">
        <f>Master!D329</f>
        <v>1.17.4.1</v>
      </c>
      <c r="E136" s="25">
        <f>Master!E329</f>
        <v>0</v>
      </c>
      <c r="F136" s="25">
        <f>Master!F329</f>
        <v>0</v>
      </c>
      <c r="G136" s="25" t="str">
        <f>Master!G329</f>
        <v>ribonucleoside-diphosphate reductase, adenosylcobalamin-dependent/ribonucleoside-diphosphate reductase, alpha subunit</v>
      </c>
      <c r="H136" s="25" t="str">
        <f>Master!H329</f>
        <v>N</v>
      </c>
      <c r="I136" s="25"/>
      <c r="J136" s="44" t="str">
        <f t="shared" si="16"/>
        <v>R329</v>
      </c>
      <c r="K136" s="44" t="str">
        <f t="shared" si="17"/>
        <v xml:space="preserve">1 GDP + 1 thioredoxin_red = 1 dGDP + 1 H2O + 1 thioredoxin_ox </v>
      </c>
      <c r="L136" s="44" t="s">
        <v>441</v>
      </c>
      <c r="M136" s="44" t="s">
        <v>442</v>
      </c>
      <c r="N136" s="44" t="str">
        <f t="shared" si="18"/>
        <v>0</v>
      </c>
      <c r="O136" s="44" t="s">
        <v>217</v>
      </c>
      <c r="P136" s="44">
        <v>0</v>
      </c>
      <c r="Q136" s="44">
        <v>0</v>
      </c>
      <c r="R136" s="44">
        <v>1</v>
      </c>
      <c r="S136" s="44">
        <v>1</v>
      </c>
      <c r="T136" s="44">
        <v>0</v>
      </c>
      <c r="U136" s="44">
        <v>0.01</v>
      </c>
    </row>
    <row r="137" spans="1:21" x14ac:dyDescent="0.25">
      <c r="A137" s="25" t="str">
        <f>Master!A331</f>
        <v>R331</v>
      </c>
      <c r="B137" s="25" t="str">
        <f>Master!B331</f>
        <v>R01857_assumed</v>
      </c>
      <c r="C137" s="25" t="str">
        <f>Master!C331</f>
        <v xml:space="preserve">1 ATP + 1 dGDP = 1 ADP + 1 dGTP </v>
      </c>
      <c r="D137" s="25" t="str">
        <f>Master!D331</f>
        <v>2.7.4.6</v>
      </c>
      <c r="E137" s="25">
        <f>Master!E331</f>
        <v>0</v>
      </c>
      <c r="F137" s="25">
        <f>Master!F331</f>
        <v>0</v>
      </c>
      <c r="G137" s="25" t="str">
        <f>Master!G331</f>
        <v>Nucleoside diphosphate kinase</v>
      </c>
      <c r="H137" s="25" t="str">
        <f>Master!H331</f>
        <v>N</v>
      </c>
      <c r="I137" s="25"/>
      <c r="J137" s="44" t="str">
        <f t="shared" si="16"/>
        <v>R331</v>
      </c>
      <c r="K137" s="44" t="str">
        <f t="shared" si="17"/>
        <v xml:space="preserve">1 ATP + 1 dGDP = 1 ADP + 1 dGTP </v>
      </c>
      <c r="L137" s="44" t="s">
        <v>441</v>
      </c>
      <c r="M137" s="44" t="s">
        <v>442</v>
      </c>
      <c r="N137" s="44" t="str">
        <f t="shared" si="18"/>
        <v>0</v>
      </c>
      <c r="O137" s="44" t="s">
        <v>217</v>
      </c>
      <c r="P137" s="44">
        <v>0</v>
      </c>
      <c r="Q137" s="44">
        <v>0</v>
      </c>
      <c r="R137" s="44">
        <v>1</v>
      </c>
      <c r="S137" s="44">
        <v>1</v>
      </c>
      <c r="T137" s="44">
        <v>0</v>
      </c>
      <c r="U137" s="44">
        <v>0.01</v>
      </c>
    </row>
    <row r="138" spans="1:21" x14ac:dyDescent="0.25">
      <c r="A138" s="25" t="str">
        <f>Master!A335</f>
        <v>R335</v>
      </c>
      <c r="B138" s="25" t="str">
        <f>Master!B335</f>
        <v xml:space="preserve">pyrim_R00575                     </v>
      </c>
      <c r="C138" s="25" t="str">
        <f>Master!C335</f>
        <v xml:space="preserve">2 ATP + 1 H2CO3 + 1 H2O + 1 L-Glutamine = 2 ADP + 1 Carbamoylphosphate + 1 L-Glutamate + 1 Phosphate + 3 Proton </v>
      </c>
      <c r="D138" s="25" t="str">
        <f>Master!D335</f>
        <v>6.3.5.5</v>
      </c>
      <c r="E138" s="25">
        <f>Master!E335</f>
        <v>0</v>
      </c>
      <c r="F138" s="25">
        <f>Master!F335</f>
        <v>0</v>
      </c>
      <c r="G138" s="25" t="str">
        <f>Master!G335</f>
        <v>carbamoyl-phosphate synthase, large subunit</v>
      </c>
      <c r="H138" s="25" t="str">
        <f>Master!H335</f>
        <v>N</v>
      </c>
      <c r="I138" s="25"/>
      <c r="J138" s="44" t="str">
        <f t="shared" si="16"/>
        <v>R335</v>
      </c>
      <c r="K138" s="44" t="str">
        <f t="shared" si="17"/>
        <v xml:space="preserve">2 ATP + 1 H2CO3 + 1 H2O + 1 L-Glutamine = 2 ADP + 1 Carbamoylphosphate + 1 L-Glutamate + 1 Phosphate + 3 Proton </v>
      </c>
      <c r="L138" s="44" t="s">
        <v>441</v>
      </c>
      <c r="M138" s="44" t="s">
        <v>442</v>
      </c>
      <c r="N138" s="44" t="str">
        <f t="shared" si="18"/>
        <v>0</v>
      </c>
      <c r="O138" s="44" t="s">
        <v>217</v>
      </c>
      <c r="P138" s="44">
        <v>0</v>
      </c>
      <c r="Q138" s="44">
        <v>0</v>
      </c>
      <c r="R138" s="44">
        <v>1</v>
      </c>
      <c r="S138" s="44">
        <v>1</v>
      </c>
      <c r="T138" s="44">
        <v>0</v>
      </c>
      <c r="U138" s="44">
        <v>0.01</v>
      </c>
    </row>
    <row r="139" spans="1:21" x14ac:dyDescent="0.25">
      <c r="A139" s="25" t="str">
        <f>Master!A338</f>
        <v>R338</v>
      </c>
      <c r="B139" s="25" t="str">
        <f>Master!B338</f>
        <v xml:space="preserve">pyrim_R01397                         </v>
      </c>
      <c r="C139" s="25" t="str">
        <f>Master!C338</f>
        <v xml:space="preserve">1 Carbamoylphosphate + 1 L-Aspartate = 1 N-Carbamoyl-L-aspartate + 1 Phosphate + 1 Proton </v>
      </c>
      <c r="D139" s="25" t="str">
        <f>Master!D338</f>
        <v>2.1.3.2</v>
      </c>
      <c r="E139" s="25">
        <f>Master!E338</f>
        <v>0</v>
      </c>
      <c r="F139" s="25">
        <f>Master!F338</f>
        <v>0</v>
      </c>
      <c r="G139" s="25" t="str">
        <f>Master!G338</f>
        <v>aspartate carbamoyltransferase</v>
      </c>
      <c r="H139" s="25" t="str">
        <f>Master!H338</f>
        <v>N</v>
      </c>
      <c r="I139" s="25"/>
      <c r="J139" s="44" t="str">
        <f t="shared" si="16"/>
        <v>R338</v>
      </c>
      <c r="K139" s="44" t="str">
        <f t="shared" si="17"/>
        <v xml:space="preserve">1 Carbamoylphosphate + 1 L-Aspartate = 1 N-Carbamoyl-L-aspartate + 1 Phosphate + 1 Proton </v>
      </c>
      <c r="L139" s="44" t="s">
        <v>441</v>
      </c>
      <c r="M139" s="44" t="s">
        <v>442</v>
      </c>
      <c r="N139" s="44" t="str">
        <f t="shared" si="18"/>
        <v>0</v>
      </c>
      <c r="O139" s="44" t="s">
        <v>217</v>
      </c>
      <c r="P139" s="44">
        <v>0</v>
      </c>
      <c r="Q139" s="44">
        <v>0</v>
      </c>
      <c r="R139" s="44">
        <v>1</v>
      </c>
      <c r="S139" s="44">
        <v>1</v>
      </c>
      <c r="T139" s="44">
        <v>0</v>
      </c>
      <c r="U139" s="44">
        <v>0.01</v>
      </c>
    </row>
    <row r="140" spans="1:21" x14ac:dyDescent="0.25">
      <c r="A140" s="25" t="str">
        <f>Master!A341</f>
        <v>R341</v>
      </c>
      <c r="B140" s="25" t="str">
        <f>Master!B341</f>
        <v xml:space="preserve">pyrim_R01993                         </v>
      </c>
      <c r="C140" s="25" t="str">
        <f>Master!C341</f>
        <v xml:space="preserve">1 N-Carbamoyl-L-aspartate + 1 Proton = 1 H2O + 1 S-Dihydroorotate </v>
      </c>
      <c r="D140" s="25" t="str">
        <f>Master!D341</f>
        <v>3.5.2.3</v>
      </c>
      <c r="E140" s="25">
        <f>Master!E341</f>
        <v>0</v>
      </c>
      <c r="F140" s="25">
        <f>Master!F341</f>
        <v>0</v>
      </c>
      <c r="G140" s="25" t="str">
        <f>Master!G341</f>
        <v>Dihydroorotase and related cyclic amidohydrolases</v>
      </c>
      <c r="H140" s="25" t="str">
        <f>Master!H341</f>
        <v>N</v>
      </c>
      <c r="I140" s="25"/>
      <c r="J140" s="44" t="str">
        <f t="shared" si="16"/>
        <v>R341</v>
      </c>
      <c r="K140" s="44" t="str">
        <f t="shared" si="17"/>
        <v xml:space="preserve">1 N-Carbamoyl-L-aspartate + 1 Proton = 1 H2O + 1 S-Dihydroorotate </v>
      </c>
      <c r="L140" s="44" t="s">
        <v>441</v>
      </c>
      <c r="M140" s="44" t="s">
        <v>442</v>
      </c>
      <c r="N140" s="44" t="str">
        <f t="shared" si="18"/>
        <v>0</v>
      </c>
      <c r="O140" s="44" t="s">
        <v>217</v>
      </c>
      <c r="P140" s="44">
        <v>0</v>
      </c>
      <c r="Q140" s="44">
        <v>0</v>
      </c>
      <c r="R140" s="44">
        <v>1</v>
      </c>
      <c r="S140" s="44">
        <v>1</v>
      </c>
      <c r="T140" s="44">
        <v>0</v>
      </c>
      <c r="U140" s="44">
        <v>0.01</v>
      </c>
    </row>
    <row r="141" spans="1:21" x14ac:dyDescent="0.25">
      <c r="A141" s="25" t="str">
        <f>Master!A343</f>
        <v>R343</v>
      </c>
      <c r="B141" s="25" t="str">
        <f>Master!B343</f>
        <v xml:space="preserve">pyrim_R01867                         </v>
      </c>
      <c r="C141" s="25" t="str">
        <f>Master!C343</f>
        <v xml:space="preserve">1 O2 + 1 S-Dihydroorotate = 1 H2O2 + 1 Orotate </v>
      </c>
      <c r="D141" s="25" t="str">
        <f>Master!D343</f>
        <v>1.3.98.1</v>
      </c>
      <c r="E141" s="25">
        <f>Master!E343</f>
        <v>0</v>
      </c>
      <c r="F141" s="25">
        <f>Master!F343</f>
        <v>0</v>
      </c>
      <c r="G141" s="25" t="str">
        <f>Master!G343</f>
        <v>dihydroorotate dehydrogenase (subfamily 1) family protein</v>
      </c>
      <c r="H141" s="25" t="str">
        <f>Master!H343</f>
        <v>N</v>
      </c>
      <c r="I141" s="25"/>
      <c r="J141" s="44" t="str">
        <f t="shared" si="16"/>
        <v>R343</v>
      </c>
      <c r="K141" s="44" t="str">
        <f t="shared" si="17"/>
        <v xml:space="preserve">1 O2 + 1 S-Dihydroorotate = 1 H2O2 + 1 Orotate </v>
      </c>
      <c r="L141" s="44" t="s">
        <v>441</v>
      </c>
      <c r="M141" s="44" t="s">
        <v>442</v>
      </c>
      <c r="N141" s="44" t="str">
        <f t="shared" si="18"/>
        <v>0</v>
      </c>
      <c r="O141" s="44" t="s">
        <v>217</v>
      </c>
      <c r="P141" s="44">
        <v>0</v>
      </c>
      <c r="Q141" s="44">
        <v>0</v>
      </c>
      <c r="R141" s="44">
        <v>1</v>
      </c>
      <c r="S141" s="44">
        <v>1</v>
      </c>
      <c r="T141" s="44">
        <v>0</v>
      </c>
      <c r="U141" s="44">
        <v>0.01</v>
      </c>
    </row>
    <row r="142" spans="1:21" x14ac:dyDescent="0.25">
      <c r="A142" s="25" t="str">
        <f>Master!A345</f>
        <v>R345</v>
      </c>
      <c r="B142" s="25" t="str">
        <f>Master!B345</f>
        <v xml:space="preserve">pyrim_R01870                         </v>
      </c>
      <c r="C142" s="25" t="str">
        <f>Master!C345</f>
        <v xml:space="preserve">1 Orotate + 1 PRPP = 1 Orotidylic-acid + 1 PPi </v>
      </c>
      <c r="D142" s="25" t="str">
        <f>Master!D345</f>
        <v>2.4.2.10</v>
      </c>
      <c r="E142" s="25">
        <f>Master!E345</f>
        <v>0</v>
      </c>
      <c r="F142" s="25">
        <f>Master!F345</f>
        <v>0</v>
      </c>
      <c r="G142" s="25" t="str">
        <f>Master!G345</f>
        <v>orotate phosphoribosyltransferase</v>
      </c>
      <c r="H142" s="25" t="str">
        <f>Master!H345</f>
        <v>N</v>
      </c>
      <c r="I142" s="25"/>
      <c r="J142" s="44" t="str">
        <f t="shared" si="16"/>
        <v>R345</v>
      </c>
      <c r="K142" s="44" t="str">
        <f t="shared" si="17"/>
        <v xml:space="preserve">1 Orotate + 1 PRPP = 1 Orotidylic-acid + 1 PPi </v>
      </c>
      <c r="L142" s="44" t="s">
        <v>441</v>
      </c>
      <c r="M142" s="44" t="s">
        <v>442</v>
      </c>
      <c r="N142" s="44" t="str">
        <f t="shared" si="18"/>
        <v>0</v>
      </c>
      <c r="O142" s="44" t="s">
        <v>217</v>
      </c>
      <c r="P142" s="44">
        <v>0</v>
      </c>
      <c r="Q142" s="44">
        <v>0</v>
      </c>
      <c r="R142" s="44">
        <v>1</v>
      </c>
      <c r="S142" s="44">
        <v>1</v>
      </c>
      <c r="T142" s="44">
        <v>0</v>
      </c>
      <c r="U142" s="44">
        <v>0.01</v>
      </c>
    </row>
    <row r="143" spans="1:21" x14ac:dyDescent="0.25">
      <c r="A143" s="25" t="str">
        <f>Master!A347</f>
        <v>R347</v>
      </c>
      <c r="B143" s="25" t="str">
        <f>Master!B347</f>
        <v xml:space="preserve">pyrim_R00965                         </v>
      </c>
      <c r="C143" s="25" t="str">
        <f>Master!C347</f>
        <v xml:space="preserve">1 Orotidylic-acid + 1 Proton = 1 CO2 + 1 UMP </v>
      </c>
      <c r="D143" s="25" t="str">
        <f>Master!D347</f>
        <v>4.1.1.23</v>
      </c>
      <c r="E143" s="25">
        <f>Master!E347</f>
        <v>0</v>
      </c>
      <c r="F143" s="25">
        <f>Master!F347</f>
        <v>0</v>
      </c>
      <c r="G143" s="25" t="str">
        <f>Master!G347</f>
        <v>Orotidine-5'-phosphate decarboxylase</v>
      </c>
      <c r="H143" s="25" t="str">
        <f>Master!H347</f>
        <v>N</v>
      </c>
      <c r="I143" s="25"/>
      <c r="J143" s="44" t="str">
        <f t="shared" si="16"/>
        <v>R347</v>
      </c>
      <c r="K143" s="44" t="str">
        <f t="shared" si="17"/>
        <v xml:space="preserve">1 Orotidylic-acid + 1 Proton = 1 CO2 + 1 UMP </v>
      </c>
      <c r="L143" s="44" t="s">
        <v>441</v>
      </c>
      <c r="M143" s="44" t="s">
        <v>442</v>
      </c>
      <c r="N143" s="44" t="str">
        <f t="shared" si="18"/>
        <v>0</v>
      </c>
      <c r="O143" s="44" t="s">
        <v>217</v>
      </c>
      <c r="P143" s="44">
        <v>0</v>
      </c>
      <c r="Q143" s="44">
        <v>0</v>
      </c>
      <c r="R143" s="44">
        <v>1</v>
      </c>
      <c r="S143" s="44">
        <v>1</v>
      </c>
      <c r="T143" s="44">
        <v>0</v>
      </c>
      <c r="U143" s="44">
        <v>0.01</v>
      </c>
    </row>
    <row r="144" spans="1:21" x14ac:dyDescent="0.25">
      <c r="A144" s="25" t="str">
        <f>Master!A349</f>
        <v>R349</v>
      </c>
      <c r="B144" s="25" t="str">
        <f>Master!B349</f>
        <v xml:space="preserve">pyrim_R00158_assumed                 </v>
      </c>
      <c r="C144" s="25" t="str">
        <f>Master!C349</f>
        <v xml:space="preserve">1 ATP + 1 UMP = 1 ADP + 1 UDP </v>
      </c>
      <c r="D144" s="25" t="str">
        <f>Master!D349</f>
        <v>2.7.4.14</v>
      </c>
      <c r="E144" s="25">
        <f>Master!E349</f>
        <v>0</v>
      </c>
      <c r="F144" s="25">
        <f>Master!F349</f>
        <v>0</v>
      </c>
      <c r="G144" s="25" t="str">
        <f>Master!G349</f>
        <v>cytidylate kinase, putative</v>
      </c>
      <c r="H144" s="25" t="str">
        <f>Master!H349</f>
        <v>N</v>
      </c>
      <c r="I144" s="25"/>
      <c r="J144" s="44" t="str">
        <f t="shared" si="16"/>
        <v>R349</v>
      </c>
      <c r="K144" s="44" t="str">
        <f t="shared" si="17"/>
        <v xml:space="preserve">1 ATP + 1 UMP = 1 ADP + 1 UDP </v>
      </c>
      <c r="L144" s="44" t="s">
        <v>441</v>
      </c>
      <c r="M144" s="44" t="s">
        <v>442</v>
      </c>
      <c r="N144" s="44" t="str">
        <f t="shared" si="18"/>
        <v>0</v>
      </c>
      <c r="O144" s="44" t="s">
        <v>217</v>
      </c>
      <c r="P144" s="44">
        <v>0</v>
      </c>
      <c r="Q144" s="44">
        <v>0</v>
      </c>
      <c r="R144" s="44">
        <v>1</v>
      </c>
      <c r="S144" s="44">
        <v>1</v>
      </c>
      <c r="T144" s="44">
        <v>0</v>
      </c>
      <c r="U144" s="44">
        <v>0.01</v>
      </c>
    </row>
    <row r="145" spans="1:21" x14ac:dyDescent="0.25">
      <c r="A145" s="25" t="str">
        <f>Master!A352</f>
        <v>R352</v>
      </c>
      <c r="B145" s="25" t="str">
        <f>Master!B352</f>
        <v xml:space="preserve">pyrim_R00156                         </v>
      </c>
      <c r="C145" s="25" t="str">
        <f>Master!C352</f>
        <v xml:space="preserve">1 ATP + 1 UDP = 1 ADP + 1 UTP </v>
      </c>
      <c r="D145" s="25" t="str">
        <f>Master!D352</f>
        <v>2.7.4.6</v>
      </c>
      <c r="E145" s="25">
        <f>Master!E352</f>
        <v>0</v>
      </c>
      <c r="F145" s="25">
        <f>Master!F352</f>
        <v>0</v>
      </c>
      <c r="G145" s="25" t="str">
        <f>Master!G352</f>
        <v>Nucleoside diphosphate kinase</v>
      </c>
      <c r="H145" s="25" t="str">
        <f>Master!H352</f>
        <v>N</v>
      </c>
      <c r="I145" s="25"/>
      <c r="J145" s="44" t="str">
        <f t="shared" si="16"/>
        <v>R352</v>
      </c>
      <c r="K145" s="44" t="str">
        <f t="shared" si="17"/>
        <v xml:space="preserve">1 ATP + 1 UDP = 1 ADP + 1 UTP </v>
      </c>
      <c r="L145" s="44" t="s">
        <v>441</v>
      </c>
      <c r="M145" s="44" t="s">
        <v>442</v>
      </c>
      <c r="N145" s="44" t="str">
        <f t="shared" si="18"/>
        <v>0</v>
      </c>
      <c r="O145" s="44" t="s">
        <v>217</v>
      </c>
      <c r="P145" s="44">
        <v>0</v>
      </c>
      <c r="Q145" s="44">
        <v>0</v>
      </c>
      <c r="R145" s="44">
        <v>1</v>
      </c>
      <c r="S145" s="44">
        <v>1</v>
      </c>
      <c r="T145" s="44">
        <v>0</v>
      </c>
      <c r="U145" s="44">
        <v>0.01</v>
      </c>
    </row>
    <row r="146" spans="1:21" x14ac:dyDescent="0.25">
      <c r="A146" s="25" t="str">
        <f>Master!A354</f>
        <v>R354</v>
      </c>
      <c r="B146" s="25" t="str">
        <f>Master!B354</f>
        <v xml:space="preserve">pyrim_R00571                         </v>
      </c>
      <c r="C146" s="25" t="str">
        <f>Master!C354</f>
        <v xml:space="preserve">1 ATP + 1 NH3 + 1 UTP = 1 ADP + 1 CTP + 1 Phosphate + 1 Proton </v>
      </c>
      <c r="D146" s="25" t="str">
        <f>Master!D354</f>
        <v>6.3.4.2</v>
      </c>
      <c r="E146" s="25">
        <f>Master!E354</f>
        <v>0</v>
      </c>
      <c r="F146" s="25">
        <f>Master!F354</f>
        <v>0</v>
      </c>
      <c r="G146" s="25" t="str">
        <f>Master!G354</f>
        <v>CTP synthase</v>
      </c>
      <c r="H146" s="25" t="str">
        <f>Master!H354</f>
        <v>N</v>
      </c>
      <c r="I146" s="25"/>
      <c r="J146" s="44" t="str">
        <f t="shared" si="16"/>
        <v>R354</v>
      </c>
      <c r="K146" s="44" t="str">
        <f t="shared" si="17"/>
        <v xml:space="preserve">1 ATP + 1 NH3 + 1 UTP = 1 ADP + 1 CTP + 1 Phosphate + 1 Proton </v>
      </c>
      <c r="L146" s="44" t="s">
        <v>441</v>
      </c>
      <c r="M146" s="44" t="s">
        <v>442</v>
      </c>
      <c r="N146" s="44" t="str">
        <f t="shared" si="18"/>
        <v>0</v>
      </c>
      <c r="O146" s="44" t="s">
        <v>217</v>
      </c>
      <c r="P146" s="44">
        <v>0</v>
      </c>
      <c r="Q146" s="44">
        <v>0</v>
      </c>
      <c r="R146" s="44">
        <v>1</v>
      </c>
      <c r="S146" s="44">
        <v>1</v>
      </c>
      <c r="T146" s="44">
        <v>0</v>
      </c>
      <c r="U146" s="44">
        <v>0.01</v>
      </c>
    </row>
    <row r="147" spans="1:21" x14ac:dyDescent="0.25">
      <c r="A147" s="25" t="str">
        <f>Master!A356</f>
        <v>R356</v>
      </c>
      <c r="B147" s="25" t="str">
        <f>Master!B356</f>
        <v xml:space="preserve">pyrim_R02022_assumed                 </v>
      </c>
      <c r="C147" s="25" t="str">
        <f>Master!C356</f>
        <v xml:space="preserve">1 CTP + 1 thioredoxin_red = 1 dCTP + 1 H2O + 1 thioredoxin_ox </v>
      </c>
      <c r="D147" s="25" t="str">
        <f>Master!D356</f>
        <v>1.17.4.2</v>
      </c>
      <c r="E147" s="25">
        <f>Master!E356</f>
        <v>0</v>
      </c>
      <c r="F147" s="25">
        <f>Master!F356</f>
        <v>0</v>
      </c>
      <c r="G147" s="25" t="str">
        <f>Master!G356</f>
        <v>assumed</v>
      </c>
      <c r="H147" s="25" t="str">
        <f>Master!H356</f>
        <v>N</v>
      </c>
      <c r="I147" s="25"/>
      <c r="J147" s="44" t="str">
        <f t="shared" si="16"/>
        <v>R356</v>
      </c>
      <c r="K147" s="44" t="str">
        <f t="shared" si="17"/>
        <v xml:space="preserve">1 CTP + 1 thioredoxin_red = 1 dCTP + 1 H2O + 1 thioredoxin_ox </v>
      </c>
      <c r="L147" s="44" t="s">
        <v>441</v>
      </c>
      <c r="M147" s="44" t="s">
        <v>442</v>
      </c>
      <c r="N147" s="44" t="str">
        <f t="shared" si="18"/>
        <v>0</v>
      </c>
      <c r="O147" s="44" t="s">
        <v>217</v>
      </c>
      <c r="P147" s="44">
        <v>0</v>
      </c>
      <c r="Q147" s="44">
        <v>0</v>
      </c>
      <c r="R147" s="44">
        <v>1</v>
      </c>
      <c r="S147" s="44">
        <v>1</v>
      </c>
      <c r="T147" s="44">
        <v>0</v>
      </c>
      <c r="U147" s="44">
        <v>0.01</v>
      </c>
    </row>
    <row r="148" spans="1:21" x14ac:dyDescent="0.25">
      <c r="A148" s="25" t="str">
        <f>Master!A358</f>
        <v>R358</v>
      </c>
      <c r="B148" s="25" t="str">
        <f>Master!B358</f>
        <v>pyr_R02325</v>
      </c>
      <c r="C148" s="25" t="str">
        <f>Master!C358</f>
        <v xml:space="preserve">1 dCTP + 1 H2O = 1 dUTP + 1 NH3 </v>
      </c>
      <c r="D148" s="25" t="str">
        <f>Master!D358</f>
        <v>3.5.4.13</v>
      </c>
      <c r="E148" s="25">
        <f>Master!E358</f>
        <v>0</v>
      </c>
      <c r="F148" s="25">
        <f>Master!F358</f>
        <v>0</v>
      </c>
      <c r="G148" s="25" t="str">
        <f>Master!G358</f>
        <v>deoxycytidine triphosphate deaminase</v>
      </c>
      <c r="H148" s="25" t="str">
        <f>Master!H358</f>
        <v>N</v>
      </c>
      <c r="I148" s="25"/>
      <c r="J148" s="44" t="str">
        <f t="shared" si="16"/>
        <v>R358</v>
      </c>
      <c r="K148" s="44" t="str">
        <f t="shared" si="17"/>
        <v xml:space="preserve">1 dCTP + 1 H2O = 1 dUTP + 1 NH3 </v>
      </c>
      <c r="L148" s="44" t="s">
        <v>441</v>
      </c>
      <c r="M148" s="44" t="s">
        <v>442</v>
      </c>
      <c r="N148" s="44" t="str">
        <f t="shared" si="18"/>
        <v>0</v>
      </c>
      <c r="O148" s="44" t="s">
        <v>217</v>
      </c>
      <c r="P148" s="44">
        <v>0</v>
      </c>
      <c r="Q148" s="44">
        <v>0</v>
      </c>
      <c r="R148" s="44">
        <v>1</v>
      </c>
      <c r="S148" s="44">
        <v>1</v>
      </c>
      <c r="T148" s="44">
        <v>0</v>
      </c>
      <c r="U148" s="44">
        <v>0.01</v>
      </c>
    </row>
    <row r="149" spans="1:21" x14ac:dyDescent="0.25">
      <c r="A149" s="25" t="str">
        <f>Master!A361</f>
        <v>R361</v>
      </c>
      <c r="B149" s="25" t="str">
        <f>Master!B361</f>
        <v>R02331</v>
      </c>
      <c r="C149" s="25" t="str">
        <f>Master!C361</f>
        <v>ADP + dUTP = ATP + dUDP</v>
      </c>
      <c r="D149" s="25" t="str">
        <f>Master!D361</f>
        <v>2.7.4.6</v>
      </c>
      <c r="E149" s="25">
        <f>Master!E361</f>
        <v>0</v>
      </c>
      <c r="F149" s="25">
        <f>Master!F361</f>
        <v>0</v>
      </c>
      <c r="G149" s="25" t="str">
        <f>Master!G361</f>
        <v>Nucleoside diphosphate kinase</v>
      </c>
      <c r="H149" s="25" t="str">
        <f>Master!H361</f>
        <v>Y</v>
      </c>
      <c r="I149" s="25"/>
      <c r="J149" s="44" t="str">
        <f t="shared" si="16"/>
        <v>R361</v>
      </c>
      <c r="K149" s="44" t="str">
        <f t="shared" si="17"/>
        <v>ADP + dUTP = ATP + dUDP</v>
      </c>
      <c r="L149" s="44" t="s">
        <v>441</v>
      </c>
      <c r="M149" s="44" t="s">
        <v>442</v>
      </c>
      <c r="N149" s="44" t="str">
        <f t="shared" si="18"/>
        <v>-inf</v>
      </c>
      <c r="O149" s="44" t="s">
        <v>217</v>
      </c>
      <c r="P149" s="44">
        <v>0</v>
      </c>
      <c r="Q149" s="44">
        <v>0</v>
      </c>
      <c r="R149" s="44">
        <v>1</v>
      </c>
      <c r="S149" s="44">
        <v>1</v>
      </c>
      <c r="T149" s="44">
        <v>0</v>
      </c>
      <c r="U149" s="44">
        <v>0.01</v>
      </c>
    </row>
    <row r="150" spans="1:21" x14ac:dyDescent="0.25">
      <c r="A150" s="25" t="str">
        <f>Master!A363</f>
        <v>R363</v>
      </c>
      <c r="B150" s="25" t="str">
        <f>Master!B363</f>
        <v>R02098_assumed</v>
      </c>
      <c r="C150" s="25" t="str">
        <f>Master!C363</f>
        <v>ADP + dUDP = ATP + dUMP</v>
      </c>
      <c r="D150" s="25" t="str">
        <f>Master!D363</f>
        <v>2.7.4.9</v>
      </c>
      <c r="E150" s="25">
        <f>Master!E363</f>
        <v>0</v>
      </c>
      <c r="F150" s="25">
        <f>Master!F363</f>
        <v>0</v>
      </c>
      <c r="G150" s="25" t="str">
        <f>Master!G363</f>
        <v>thymidylate kinase</v>
      </c>
      <c r="H150" s="25" t="str">
        <f>Master!H363</f>
        <v>Y</v>
      </c>
      <c r="I150" s="25"/>
      <c r="J150" s="44" t="str">
        <f t="shared" si="16"/>
        <v>R363</v>
      </c>
      <c r="K150" s="44" t="str">
        <f t="shared" si="17"/>
        <v>ADP + dUDP = ATP + dUMP</v>
      </c>
      <c r="L150" s="44" t="s">
        <v>441</v>
      </c>
      <c r="M150" s="44" t="s">
        <v>442</v>
      </c>
      <c r="N150" s="44" t="str">
        <f t="shared" si="18"/>
        <v>-inf</v>
      </c>
      <c r="O150" s="44" t="s">
        <v>217</v>
      </c>
      <c r="P150" s="44">
        <v>0</v>
      </c>
      <c r="Q150" s="44">
        <v>0</v>
      </c>
      <c r="R150" s="44">
        <v>1</v>
      </c>
      <c r="S150" s="44">
        <v>1</v>
      </c>
      <c r="T150" s="44">
        <v>0</v>
      </c>
      <c r="U150" s="44">
        <v>0.01</v>
      </c>
    </row>
    <row r="151" spans="1:21" x14ac:dyDescent="0.25">
      <c r="A151" s="25" t="str">
        <f>Master!A367</f>
        <v>R367</v>
      </c>
      <c r="B151" s="25" t="str">
        <f>Master!B367</f>
        <v xml:space="preserve">pyr_R06613_assumed                 </v>
      </c>
      <c r="C151" s="25" t="str">
        <f>Master!C367</f>
        <v xml:space="preserve">1 5-10-Methylenetetrahydrofolate + 1 dUMP + 1 FADH2 = 1 dTMP + 1 FAD + 1 tetrahydrofolate_B9 </v>
      </c>
      <c r="D151" s="25" t="str">
        <f>Master!D367</f>
        <v>2.1.1.148</v>
      </c>
      <c r="E151" s="25">
        <f>Master!E367</f>
        <v>0</v>
      </c>
      <c r="F151" s="25">
        <f>Master!F367</f>
        <v>0</v>
      </c>
      <c r="G151" s="25" t="str">
        <f>Master!G367</f>
        <v>thymidylate synthase, flavin-dependent</v>
      </c>
      <c r="H151" s="25" t="str">
        <f>Master!H367</f>
        <v>N</v>
      </c>
      <c r="I151" s="25"/>
      <c r="J151" s="44" t="str">
        <f t="shared" si="16"/>
        <v>R367</v>
      </c>
      <c r="K151" s="44" t="str">
        <f t="shared" si="17"/>
        <v xml:space="preserve">1 5-10-Methylenetetrahydrofolate + 1 dUMP + 1 FADH2 = 1 dTMP + 1 FAD + 1 tetrahydrofolate_B9 </v>
      </c>
      <c r="L151" s="44" t="s">
        <v>441</v>
      </c>
      <c r="M151" s="44" t="s">
        <v>442</v>
      </c>
      <c r="N151" s="44" t="str">
        <f t="shared" si="18"/>
        <v>0</v>
      </c>
      <c r="O151" s="44" t="s">
        <v>217</v>
      </c>
      <c r="P151" s="44">
        <v>0</v>
      </c>
      <c r="Q151" s="44">
        <v>0</v>
      </c>
      <c r="R151" s="44">
        <v>1</v>
      </c>
      <c r="S151" s="44">
        <v>1</v>
      </c>
      <c r="T151" s="44">
        <v>0</v>
      </c>
      <c r="U151" s="44">
        <v>0.01</v>
      </c>
    </row>
    <row r="152" spans="1:21" x14ac:dyDescent="0.25">
      <c r="A152" s="25" t="str">
        <f>Master!A369</f>
        <v>R369</v>
      </c>
      <c r="B152" s="25" t="str">
        <f>Master!B369</f>
        <v xml:space="preserve">pyr_R02094                         </v>
      </c>
      <c r="C152" s="25" t="str">
        <f>Master!C369</f>
        <v xml:space="preserve">1 ATP + 1 dTMP = 1 ADP + 1 dTDP </v>
      </c>
      <c r="D152" s="25" t="str">
        <f>Master!D369</f>
        <v>2.7.4.9</v>
      </c>
      <c r="E152" s="25">
        <f>Master!E369</f>
        <v>0</v>
      </c>
      <c r="F152" s="25">
        <f>Master!F369</f>
        <v>0</v>
      </c>
      <c r="G152" s="25" t="str">
        <f>Master!G369</f>
        <v>thymidylate kinase</v>
      </c>
      <c r="H152" s="25" t="str">
        <f>Master!H369</f>
        <v>N</v>
      </c>
      <c r="I152" s="25"/>
      <c r="J152" s="44" t="str">
        <f t="shared" si="16"/>
        <v>R369</v>
      </c>
      <c r="K152" s="44" t="str">
        <f t="shared" si="17"/>
        <v xml:space="preserve">1 ATP + 1 dTMP = 1 ADP + 1 dTDP </v>
      </c>
      <c r="L152" s="44" t="s">
        <v>441</v>
      </c>
      <c r="M152" s="44" t="s">
        <v>442</v>
      </c>
      <c r="N152" s="44" t="str">
        <f t="shared" si="18"/>
        <v>0</v>
      </c>
      <c r="O152" s="44" t="s">
        <v>217</v>
      </c>
      <c r="P152" s="44">
        <v>0</v>
      </c>
      <c r="Q152" s="44">
        <v>0</v>
      </c>
      <c r="R152" s="44">
        <v>1</v>
      </c>
      <c r="S152" s="44">
        <v>1</v>
      </c>
      <c r="T152" s="44">
        <v>0</v>
      </c>
      <c r="U152" s="44">
        <v>0.01</v>
      </c>
    </row>
    <row r="153" spans="1:21" x14ac:dyDescent="0.25">
      <c r="A153" s="25" t="str">
        <f>Master!A373</f>
        <v>R373</v>
      </c>
      <c r="B153" s="25" t="str">
        <f>Master!B373</f>
        <v xml:space="preserve">pyr_R02093                         </v>
      </c>
      <c r="C153" s="25" t="str">
        <f>Master!C373</f>
        <v xml:space="preserve">1 ATP + 1 dTDP = 1 ADP + 1 dTTP </v>
      </c>
      <c r="D153" s="25" t="str">
        <f>Master!D373</f>
        <v>2.7.4.6</v>
      </c>
      <c r="E153" s="25">
        <f>Master!E373</f>
        <v>0</v>
      </c>
      <c r="F153" s="25">
        <f>Master!F373</f>
        <v>0</v>
      </c>
      <c r="G153" s="25" t="str">
        <f>Master!G373</f>
        <v>Nucleoside diphosphate kinase</v>
      </c>
      <c r="H153" s="25" t="str">
        <f>Master!H373</f>
        <v>N</v>
      </c>
      <c r="I153" s="25"/>
      <c r="J153" s="44" t="str">
        <f t="shared" si="16"/>
        <v>R373</v>
      </c>
      <c r="K153" s="44" t="str">
        <f t="shared" si="17"/>
        <v xml:space="preserve">1 ATP + 1 dTDP = 1 ADP + 1 dTTP </v>
      </c>
      <c r="L153" s="44" t="s">
        <v>441</v>
      </c>
      <c r="M153" s="44" t="s">
        <v>442</v>
      </c>
      <c r="N153" s="44" t="str">
        <f t="shared" si="18"/>
        <v>0</v>
      </c>
      <c r="O153" s="44" t="s">
        <v>217</v>
      </c>
      <c r="P153" s="44">
        <v>0</v>
      </c>
      <c r="Q153" s="44">
        <v>0</v>
      </c>
      <c r="R153" s="44">
        <v>1</v>
      </c>
      <c r="S153" s="44">
        <v>1</v>
      </c>
      <c r="T153" s="44">
        <v>0</v>
      </c>
      <c r="U153" s="44">
        <v>0.01</v>
      </c>
    </row>
    <row r="154" spans="1:21" x14ac:dyDescent="0.25">
      <c r="A154" s="25" t="str">
        <f>Master!A375</f>
        <v>R375</v>
      </c>
      <c r="B154" s="25" t="str">
        <f>Master!B375</f>
        <v xml:space="preserve">thioredoxin_reductase              </v>
      </c>
      <c r="C154" s="25" t="str">
        <f>Master!C375</f>
        <v xml:space="preserve">1 NADP + 1 thioredoxin_red = 1 NADPH + 1 Proton + 1 thioredoxin_ox </v>
      </c>
      <c r="D154" s="25">
        <f>Master!D375</f>
        <v>0</v>
      </c>
      <c r="E154" s="25">
        <f>Master!E375</f>
        <v>0</v>
      </c>
      <c r="F154" s="25">
        <f>Master!F375</f>
        <v>0</v>
      </c>
      <c r="G154" s="25">
        <f>Master!G375</f>
        <v>0</v>
      </c>
      <c r="H154" s="25" t="str">
        <f>Master!H375</f>
        <v>Y</v>
      </c>
      <c r="I154" s="25"/>
      <c r="J154" s="44" t="str">
        <f t="shared" si="16"/>
        <v>R375</v>
      </c>
      <c r="K154" s="44" t="str">
        <f t="shared" si="17"/>
        <v xml:space="preserve">1 NADP + 1 thioredoxin_red = 1 NADPH + 1 Proton + 1 thioredoxin_ox </v>
      </c>
      <c r="L154" s="44" t="s">
        <v>441</v>
      </c>
      <c r="M154" s="44" t="s">
        <v>442</v>
      </c>
      <c r="N154" s="44" t="str">
        <f t="shared" si="18"/>
        <v>-inf</v>
      </c>
      <c r="O154" s="44" t="s">
        <v>217</v>
      </c>
      <c r="P154" s="44">
        <v>0</v>
      </c>
      <c r="Q154" s="44">
        <v>0</v>
      </c>
      <c r="R154" s="44">
        <v>1</v>
      </c>
      <c r="S154" s="44">
        <v>1</v>
      </c>
      <c r="T154" s="44">
        <v>0</v>
      </c>
      <c r="U154" s="44">
        <v>0.01</v>
      </c>
    </row>
    <row r="155" spans="1:21" x14ac:dyDescent="0.25">
      <c r="A155" s="25" t="str">
        <f>Master!A377</f>
        <v>R377</v>
      </c>
      <c r="B155" s="25" t="str">
        <f>Master!B377</f>
        <v xml:space="preserve">pyr_R00014                         </v>
      </c>
      <c r="C155" s="25" t="str">
        <f>Master!C377</f>
        <v xml:space="preserve">1 Proton + 1 Pyruvate + 1 TPP = 1 2-Hydroxyethyl-ThPP + 1 CO2 </v>
      </c>
      <c r="D155" s="25">
        <f>Master!D377</f>
        <v>0</v>
      </c>
      <c r="E155" s="25">
        <f>Master!E377</f>
        <v>0</v>
      </c>
      <c r="F155" s="25">
        <f>Master!F377</f>
        <v>0</v>
      </c>
      <c r="G155" s="25">
        <f>Master!G377</f>
        <v>0</v>
      </c>
      <c r="H155" s="25" t="str">
        <f>Master!H377</f>
        <v>N</v>
      </c>
      <c r="I155" s="25"/>
      <c r="J155" s="44" t="str">
        <f t="shared" si="16"/>
        <v>R377</v>
      </c>
      <c r="K155" s="44" t="str">
        <f t="shared" si="17"/>
        <v xml:space="preserve">1 Proton + 1 Pyruvate + 1 TPP = 1 2-Hydroxyethyl-ThPP + 1 CO2 </v>
      </c>
      <c r="L155" s="44" t="s">
        <v>441</v>
      </c>
      <c r="M155" s="44" t="s">
        <v>442</v>
      </c>
      <c r="N155" s="44" t="str">
        <f t="shared" si="18"/>
        <v>0</v>
      </c>
      <c r="O155" s="44" t="s">
        <v>217</v>
      </c>
      <c r="P155" s="44">
        <v>0</v>
      </c>
      <c r="Q155" s="44">
        <v>0</v>
      </c>
      <c r="R155" s="44">
        <v>1</v>
      </c>
      <c r="S155" s="44">
        <v>1</v>
      </c>
      <c r="T155" s="44">
        <v>0</v>
      </c>
      <c r="U155" s="44">
        <v>0.01</v>
      </c>
    </row>
    <row r="156" spans="1:21" x14ac:dyDescent="0.25">
      <c r="A156" s="25" t="str">
        <f>Master!A379</f>
        <v>R379</v>
      </c>
      <c r="B156" s="25" t="str">
        <f>Master!B379</f>
        <v xml:space="preserve">rRNA_synthesis                     </v>
      </c>
      <c r="C156" s="25" t="str">
        <f>Master!C379</f>
        <v>0.16 ATP + 0.22 UTP + 0.35 CTP + 0.27 GTP = 1 rRNA + 1 PPi</v>
      </c>
      <c r="D156" s="25">
        <f>Master!D379</f>
        <v>0</v>
      </c>
      <c r="E156" s="25">
        <f>Master!E379</f>
        <v>0</v>
      </c>
      <c r="F156" s="25">
        <f>Master!F379</f>
        <v>0</v>
      </c>
      <c r="G156" s="25">
        <f>Master!G379</f>
        <v>0</v>
      </c>
      <c r="H156" s="25" t="str">
        <f>Master!H379</f>
        <v>N</v>
      </c>
      <c r="I156" s="25"/>
      <c r="J156" s="44" t="str">
        <f t="shared" si="16"/>
        <v>R379</v>
      </c>
      <c r="K156" s="44" t="str">
        <f t="shared" si="17"/>
        <v>0.16 ATP + 0.22 UTP + 0.35 CTP + 0.27 GTP = 1 rRNA + 1 PPi</v>
      </c>
      <c r="L156" s="44" t="s">
        <v>441</v>
      </c>
      <c r="M156" s="44" t="s">
        <v>442</v>
      </c>
      <c r="N156" s="44" t="str">
        <f t="shared" si="18"/>
        <v>0</v>
      </c>
      <c r="O156" s="44" t="s">
        <v>217</v>
      </c>
      <c r="P156" s="44">
        <v>0</v>
      </c>
      <c r="Q156" s="44">
        <v>0</v>
      </c>
      <c r="R156" s="44">
        <v>1</v>
      </c>
      <c r="S156" s="44">
        <v>1</v>
      </c>
      <c r="T156" s="44">
        <v>0</v>
      </c>
      <c r="U156" s="44">
        <v>0.01</v>
      </c>
    </row>
    <row r="157" spans="1:21" x14ac:dyDescent="0.25">
      <c r="A157" s="25" t="str">
        <f>Master!A381</f>
        <v>R381</v>
      </c>
      <c r="B157" s="25" t="str">
        <f>Master!B381</f>
        <v xml:space="preserve">DNA_synthesis                      </v>
      </c>
      <c r="C157" s="25" t="str">
        <f>Master!C381</f>
        <v>0.26 dATP + 0.26 dTTP + 0.24 dCTP + 0.24 dGTP = 1 DNA + 1 PPi</v>
      </c>
      <c r="D157" s="25">
        <f>Master!D381</f>
        <v>0</v>
      </c>
      <c r="E157" s="25">
        <f>Master!E381</f>
        <v>0</v>
      </c>
      <c r="F157" s="25">
        <f>Master!F381</f>
        <v>0</v>
      </c>
      <c r="G157" s="25">
        <f>Master!G381</f>
        <v>0</v>
      </c>
      <c r="H157" s="25" t="str">
        <f>Master!H381</f>
        <v>N</v>
      </c>
      <c r="I157" s="25"/>
      <c r="J157" s="44" t="str">
        <f t="shared" si="16"/>
        <v>R381</v>
      </c>
      <c r="K157" s="44" t="str">
        <f t="shared" si="17"/>
        <v>0.26 dATP + 0.26 dTTP + 0.24 dCTP + 0.24 dGTP = 1 DNA + 1 PPi</v>
      </c>
      <c r="L157" s="44" t="s">
        <v>441</v>
      </c>
      <c r="M157" s="44" t="s">
        <v>442</v>
      </c>
      <c r="N157" s="44" t="str">
        <f t="shared" si="18"/>
        <v>0</v>
      </c>
      <c r="O157" s="44" t="s">
        <v>217</v>
      </c>
      <c r="P157" s="44">
        <v>0</v>
      </c>
      <c r="Q157" s="44">
        <v>0</v>
      </c>
      <c r="R157" s="44">
        <v>1</v>
      </c>
      <c r="S157" s="44">
        <v>1</v>
      </c>
      <c r="T157" s="44">
        <v>0</v>
      </c>
      <c r="U157" s="44">
        <v>0.01</v>
      </c>
    </row>
    <row r="158" spans="1:21" x14ac:dyDescent="0.25">
      <c r="A158" s="25" t="str">
        <f>Master!A384</f>
        <v>R384</v>
      </c>
      <c r="B158" s="25" t="str">
        <f>Master!B384</f>
        <v xml:space="preserve">mev_R00238                         </v>
      </c>
      <c r="C158" s="25" t="str">
        <f>Master!C384</f>
        <v xml:space="preserve">2 Acetyl-CoA = 1 Acetoacetyl-CoA + 1 CoA </v>
      </c>
      <c r="D158" s="25" t="str">
        <f>Master!D384</f>
        <v xml:space="preserve">2.3.1.9 </v>
      </c>
      <c r="E158" s="25">
        <f>Master!E384</f>
        <v>0</v>
      </c>
      <c r="F158" s="25">
        <f>Master!F384</f>
        <v>0</v>
      </c>
      <c r="G158" s="25" t="str">
        <f>Master!G384</f>
        <v>acetyl-CoA acetyltransferases</v>
      </c>
      <c r="H158" s="25" t="str">
        <f>Master!H384</f>
        <v>Y</v>
      </c>
      <c r="I158" s="25"/>
      <c r="J158" s="44" t="str">
        <f t="shared" si="16"/>
        <v>R384</v>
      </c>
      <c r="K158" s="44" t="str">
        <f t="shared" si="17"/>
        <v xml:space="preserve">2 Acetyl-CoA = 1 Acetoacetyl-CoA + 1 CoA </v>
      </c>
      <c r="L158" s="44" t="s">
        <v>441</v>
      </c>
      <c r="M158" s="44" t="s">
        <v>442</v>
      </c>
      <c r="N158" s="44" t="str">
        <f t="shared" si="18"/>
        <v>-inf</v>
      </c>
      <c r="O158" s="44" t="s">
        <v>217</v>
      </c>
      <c r="P158" s="44">
        <v>0</v>
      </c>
      <c r="Q158" s="44">
        <v>0</v>
      </c>
      <c r="R158" s="44">
        <v>1</v>
      </c>
      <c r="S158" s="44">
        <v>1</v>
      </c>
      <c r="T158" s="44">
        <v>0</v>
      </c>
      <c r="U158" s="44">
        <v>0.01</v>
      </c>
    </row>
    <row r="159" spans="1:21" x14ac:dyDescent="0.25">
      <c r="A159" s="25" t="str">
        <f>Master!A390</f>
        <v>R390</v>
      </c>
      <c r="B159" s="25" t="str">
        <f>Master!B390</f>
        <v xml:space="preserve">mev_R01978                         </v>
      </c>
      <c r="C159" s="25" t="str">
        <f>Master!C390</f>
        <v xml:space="preserve">1 Acetoacetyl-CoA + 1 Acetyl-CoA + 1 H2O = 1 3-Hydroxy-3-methylglutaryl-CoA + 1 CoA + 1 Proton </v>
      </c>
      <c r="D159" s="25" t="str">
        <f>Master!D390</f>
        <v>2.3.3.10</v>
      </c>
      <c r="E159" s="25">
        <f>Master!E390</f>
        <v>0</v>
      </c>
      <c r="F159" s="25">
        <f>Master!F390</f>
        <v>0</v>
      </c>
      <c r="G159" s="25" t="str">
        <f>Master!G390</f>
        <v>hydroxymethylglutaryl-CoA synthase, putative</v>
      </c>
      <c r="H159" s="25" t="str">
        <f>Master!H390</f>
        <v>Y</v>
      </c>
      <c r="I159" s="25"/>
      <c r="J159" s="44" t="str">
        <f t="shared" ref="J159:J178" si="19">A159</f>
        <v>R390</v>
      </c>
      <c r="K159" s="44" t="str">
        <f t="shared" ref="K159:K178" si="20">C159</f>
        <v xml:space="preserve">1 Acetoacetyl-CoA + 1 Acetyl-CoA + 1 H2O = 1 3-Hydroxy-3-methylglutaryl-CoA + 1 CoA + 1 Proton </v>
      </c>
      <c r="L159" s="44" t="s">
        <v>441</v>
      </c>
      <c r="M159" s="44" t="s">
        <v>442</v>
      </c>
      <c r="N159" s="44" t="str">
        <f t="shared" ref="N159:N178" si="21">IF(EXACT(H159,"Y"),"-inf","0")</f>
        <v>-inf</v>
      </c>
      <c r="O159" s="44" t="s">
        <v>217</v>
      </c>
      <c r="P159" s="44">
        <v>0</v>
      </c>
      <c r="Q159" s="44">
        <v>0</v>
      </c>
      <c r="R159" s="44">
        <v>1</v>
      </c>
      <c r="S159" s="44">
        <v>1</v>
      </c>
      <c r="T159" s="44">
        <v>0</v>
      </c>
      <c r="U159" s="44">
        <v>0.01</v>
      </c>
    </row>
    <row r="160" spans="1:21" x14ac:dyDescent="0.25">
      <c r="A160" s="25" t="str">
        <f>Master!A392</f>
        <v>R392</v>
      </c>
      <c r="B160" s="25" t="str">
        <f>Master!B392</f>
        <v xml:space="preserve">mev_R02082                         </v>
      </c>
      <c r="C160" s="25" t="str">
        <f>Master!C392</f>
        <v xml:space="preserve">1 3-Hydroxy-3-methylglutaryl-CoA + 2 NADPH + 2 Proton = 1 CoA + 1 Mevalonate + 2 NADP </v>
      </c>
      <c r="D160" s="25" t="str">
        <f>Master!D392</f>
        <v>1.1.1.34</v>
      </c>
      <c r="E160" s="25">
        <f>Master!E392</f>
        <v>0</v>
      </c>
      <c r="F160" s="25">
        <f>Master!F392</f>
        <v>0</v>
      </c>
      <c r="G160" s="25" t="str">
        <f>Master!G392</f>
        <v>3-hydroxy-3-methylglutaryl Coenzyme A reductase, hydroxymethylglutaryl-CoA reductase (NADP)</v>
      </c>
      <c r="H160" s="25" t="str">
        <f>Master!H392</f>
        <v>Y</v>
      </c>
      <c r="I160" s="25"/>
      <c r="J160" s="44" t="str">
        <f t="shared" si="19"/>
        <v>R392</v>
      </c>
      <c r="K160" s="44" t="str">
        <f t="shared" si="20"/>
        <v xml:space="preserve">1 3-Hydroxy-3-methylglutaryl-CoA + 2 NADPH + 2 Proton = 1 CoA + 1 Mevalonate + 2 NADP </v>
      </c>
      <c r="L160" s="44" t="s">
        <v>441</v>
      </c>
      <c r="M160" s="44" t="s">
        <v>442</v>
      </c>
      <c r="N160" s="44" t="str">
        <f t="shared" si="21"/>
        <v>-inf</v>
      </c>
      <c r="O160" s="44" t="s">
        <v>217</v>
      </c>
      <c r="P160" s="44">
        <v>0</v>
      </c>
      <c r="Q160" s="44">
        <v>0</v>
      </c>
      <c r="R160" s="44">
        <v>1</v>
      </c>
      <c r="S160" s="44">
        <v>1</v>
      </c>
      <c r="T160" s="44">
        <v>0</v>
      </c>
      <c r="U160" s="44">
        <v>0.01</v>
      </c>
    </row>
    <row r="161" spans="1:21" x14ac:dyDescent="0.25">
      <c r="A161" s="25" t="str">
        <f>Master!A394</f>
        <v>R394</v>
      </c>
      <c r="B161" s="25" t="str">
        <f>Master!B394</f>
        <v xml:space="preserve">mev_R02245                         </v>
      </c>
      <c r="C161" s="25" t="str">
        <f>Master!C394</f>
        <v xml:space="preserve">1 ATP + 1 Mevalonate = 1 5-phosphomevalonate + 1 ADP + 1 Proton </v>
      </c>
      <c r="D161" s="25" t="str">
        <f>Master!D394</f>
        <v>2.7.1.36</v>
      </c>
      <c r="E161" s="25">
        <f>Master!E394</f>
        <v>0</v>
      </c>
      <c r="F161" s="25">
        <f>Master!F394</f>
        <v>0</v>
      </c>
      <c r="G161" s="25" t="str">
        <f>Master!G394</f>
        <v>mevalonate kinase</v>
      </c>
      <c r="H161" s="25" t="str">
        <f>Master!H394</f>
        <v>N</v>
      </c>
      <c r="I161" s="25"/>
      <c r="J161" s="44" t="str">
        <f t="shared" si="19"/>
        <v>R394</v>
      </c>
      <c r="K161" s="44" t="str">
        <f t="shared" si="20"/>
        <v xml:space="preserve">1 ATP + 1 Mevalonate = 1 5-phosphomevalonate + 1 ADP + 1 Proton </v>
      </c>
      <c r="L161" s="44" t="s">
        <v>441</v>
      </c>
      <c r="M161" s="44" t="s">
        <v>442</v>
      </c>
      <c r="N161" s="44" t="str">
        <f t="shared" si="21"/>
        <v>0</v>
      </c>
      <c r="O161" s="44" t="s">
        <v>217</v>
      </c>
      <c r="P161" s="44">
        <v>0</v>
      </c>
      <c r="Q161" s="44">
        <v>0</v>
      </c>
      <c r="R161" s="44">
        <v>1</v>
      </c>
      <c r="S161" s="44">
        <v>1</v>
      </c>
      <c r="T161" s="44">
        <v>0</v>
      </c>
      <c r="U161" s="44">
        <v>0.01</v>
      </c>
    </row>
    <row r="162" spans="1:21" x14ac:dyDescent="0.25">
      <c r="A162" s="25" t="str">
        <f>Master!A396</f>
        <v>R396</v>
      </c>
      <c r="B162" s="25" t="str">
        <f>Master!B396</f>
        <v xml:space="preserve">mev_p-mev-decarb                   </v>
      </c>
      <c r="C162" s="25" t="str">
        <f>Master!C396</f>
        <v xml:space="preserve">1 5-phosphomevalonate + 1 Proton = 1 CO2 + 1 H2O + 1 isopentenyl-phosphate </v>
      </c>
      <c r="D162" s="25" t="str">
        <f>Master!D396</f>
        <v>-</v>
      </c>
      <c r="E162" s="25">
        <f>Master!E396</f>
        <v>0</v>
      </c>
      <c r="F162" s="25">
        <f>Master!F396</f>
        <v>0</v>
      </c>
      <c r="G162" s="25" t="str">
        <f>Master!G396</f>
        <v>assumed</v>
      </c>
      <c r="H162" s="25" t="str">
        <f>Master!H396</f>
        <v>N</v>
      </c>
      <c r="I162" s="25"/>
      <c r="J162" s="44" t="str">
        <f t="shared" si="19"/>
        <v>R396</v>
      </c>
      <c r="K162" s="44" t="str">
        <f t="shared" si="20"/>
        <v xml:space="preserve">1 5-phosphomevalonate + 1 Proton = 1 CO2 + 1 H2O + 1 isopentenyl-phosphate </v>
      </c>
      <c r="L162" s="44" t="s">
        <v>441</v>
      </c>
      <c r="M162" s="44" t="s">
        <v>442</v>
      </c>
      <c r="N162" s="44" t="str">
        <f t="shared" si="21"/>
        <v>0</v>
      </c>
      <c r="O162" s="44" t="s">
        <v>217</v>
      </c>
      <c r="P162" s="44">
        <v>0</v>
      </c>
      <c r="Q162" s="44">
        <v>0</v>
      </c>
      <c r="R162" s="44">
        <v>1</v>
      </c>
      <c r="S162" s="44">
        <v>1</v>
      </c>
      <c r="T162" s="44">
        <v>0</v>
      </c>
      <c r="U162" s="44">
        <v>0.01</v>
      </c>
    </row>
    <row r="163" spans="1:21" x14ac:dyDescent="0.25">
      <c r="A163" s="25" t="str">
        <f>Master!A398</f>
        <v>R398</v>
      </c>
      <c r="B163" s="25" t="str">
        <f>Master!B398</f>
        <v xml:space="preserve">mev_ipp-kinase                     </v>
      </c>
      <c r="C163" s="25" t="str">
        <f>Master!C398</f>
        <v xml:space="preserve">1 ATP + 1 isopentenyl-phosphate = 1 ADP + 1 isopentenyl-diphosphate </v>
      </c>
      <c r="D163" s="25" t="str">
        <f>Master!D398</f>
        <v>2.7.4.26</v>
      </c>
      <c r="E163" s="25">
        <f>Master!E398</f>
        <v>0</v>
      </c>
      <c r="F163" s="25">
        <f>Master!F398</f>
        <v>0</v>
      </c>
      <c r="G163" s="25" t="str">
        <f>Master!G398</f>
        <v>Predicted archaeal kinase</v>
      </c>
      <c r="H163" s="25" t="str">
        <f>Master!H398</f>
        <v>N</v>
      </c>
      <c r="I163" s="25"/>
      <c r="J163" s="44" t="str">
        <f t="shared" si="19"/>
        <v>R398</v>
      </c>
      <c r="K163" s="44" t="str">
        <f t="shared" si="20"/>
        <v xml:space="preserve">1 ATP + 1 isopentenyl-phosphate = 1 ADP + 1 isopentenyl-diphosphate </v>
      </c>
      <c r="L163" s="44" t="s">
        <v>441</v>
      </c>
      <c r="M163" s="44" t="s">
        <v>442</v>
      </c>
      <c r="N163" s="44" t="str">
        <f t="shared" si="21"/>
        <v>0</v>
      </c>
      <c r="O163" s="44" t="s">
        <v>217</v>
      </c>
      <c r="P163" s="44">
        <v>0</v>
      </c>
      <c r="Q163" s="44">
        <v>0</v>
      </c>
      <c r="R163" s="44">
        <v>1</v>
      </c>
      <c r="S163" s="44">
        <v>1</v>
      </c>
      <c r="T163" s="44">
        <v>0</v>
      </c>
      <c r="U163" s="44">
        <v>0.01</v>
      </c>
    </row>
    <row r="164" spans="1:21" x14ac:dyDescent="0.25">
      <c r="A164" s="25" t="str">
        <f>Master!A400</f>
        <v>R400</v>
      </c>
      <c r="B164" s="25" t="str">
        <f>Master!B400</f>
        <v xml:space="preserve">mev_R01123                         </v>
      </c>
      <c r="C164" s="25" t="str">
        <f>Master!C400</f>
        <v xml:space="preserve">1 isopentenyl-diphosphate = 1 dimethylallyl-diphosphate </v>
      </c>
      <c r="D164" s="25" t="str">
        <f>Master!D400</f>
        <v>5.3.3.2</v>
      </c>
      <c r="E164" s="25">
        <f>Master!E400</f>
        <v>0</v>
      </c>
      <c r="F164" s="25">
        <f>Master!F400</f>
        <v>0</v>
      </c>
      <c r="G164" s="25" t="str">
        <f>Master!G400</f>
        <v>assumed</v>
      </c>
      <c r="H164" s="25" t="str">
        <f>Master!H400</f>
        <v>Y</v>
      </c>
      <c r="I164" s="25"/>
      <c r="J164" s="44" t="str">
        <f t="shared" si="19"/>
        <v>R400</v>
      </c>
      <c r="K164" s="44" t="str">
        <f t="shared" si="20"/>
        <v xml:space="preserve">1 isopentenyl-diphosphate = 1 dimethylallyl-diphosphate </v>
      </c>
      <c r="L164" s="44" t="s">
        <v>441</v>
      </c>
      <c r="M164" s="44" t="s">
        <v>442</v>
      </c>
      <c r="N164" s="44" t="str">
        <f t="shared" si="21"/>
        <v>-inf</v>
      </c>
      <c r="O164" s="44" t="s">
        <v>217</v>
      </c>
      <c r="P164" s="44">
        <v>0</v>
      </c>
      <c r="Q164" s="44">
        <v>0</v>
      </c>
      <c r="R164" s="44">
        <v>1</v>
      </c>
      <c r="S164" s="44">
        <v>1</v>
      </c>
      <c r="T164" s="44">
        <v>0</v>
      </c>
      <c r="U164" s="44">
        <v>0.01</v>
      </c>
    </row>
    <row r="165" spans="1:21" x14ac:dyDescent="0.25">
      <c r="A165" s="25" t="str">
        <f>Master!A402</f>
        <v>R402</v>
      </c>
      <c r="B165" s="25" t="str">
        <f>Master!B402</f>
        <v xml:space="preserve">isoprenoid_ec-2.5.1.1              </v>
      </c>
      <c r="C165" s="25" t="str">
        <f>Master!C402</f>
        <v xml:space="preserve">1 dimethylallyl-diphosphate + 1 isopentenyl-diphosphate = 1 geranyl-diphosphate + 1 PPi </v>
      </c>
      <c r="D165" s="25" t="str">
        <f>Master!D402</f>
        <v>2.5.1.1</v>
      </c>
      <c r="E165" s="25">
        <f>Master!E402</f>
        <v>0</v>
      </c>
      <c r="F165" s="25">
        <f>Master!F402</f>
        <v>0</v>
      </c>
      <c r="G165" s="25" t="str">
        <f>Master!G402</f>
        <v>Geranylgeranyl pyrophosphate synthase</v>
      </c>
      <c r="H165" s="25" t="str">
        <f>Master!H402</f>
        <v>N</v>
      </c>
      <c r="I165" s="25"/>
      <c r="J165" s="44" t="str">
        <f t="shared" si="19"/>
        <v>R402</v>
      </c>
      <c r="K165" s="44" t="str">
        <f t="shared" si="20"/>
        <v xml:space="preserve">1 dimethylallyl-diphosphate + 1 isopentenyl-diphosphate = 1 geranyl-diphosphate + 1 PPi </v>
      </c>
      <c r="L165" s="44" t="s">
        <v>441</v>
      </c>
      <c r="M165" s="44" t="s">
        <v>442</v>
      </c>
      <c r="N165" s="44" t="str">
        <f t="shared" si="21"/>
        <v>0</v>
      </c>
      <c r="O165" s="44" t="s">
        <v>217</v>
      </c>
      <c r="P165" s="44">
        <v>0</v>
      </c>
      <c r="Q165" s="44">
        <v>0</v>
      </c>
      <c r="R165" s="44">
        <v>1</v>
      </c>
      <c r="S165" s="44">
        <v>1</v>
      </c>
      <c r="T165" s="44">
        <v>0</v>
      </c>
      <c r="U165" s="44">
        <v>0.01</v>
      </c>
    </row>
    <row r="166" spans="1:21" x14ac:dyDescent="0.25">
      <c r="A166" s="25" t="str">
        <f>Master!A405</f>
        <v>R405</v>
      </c>
      <c r="B166" s="25" t="str">
        <f>Master!B405</f>
        <v xml:space="preserve">isoprenoid_ec-2.5.1.10             </v>
      </c>
      <c r="C166" s="25" t="str">
        <f>Master!C405</f>
        <v xml:space="preserve">1 geranyl-diphosphate + 1 isopentenyl-diphosphate = 1 farnesyl-diphosphate + 1 PPi </v>
      </c>
      <c r="D166" s="25" t="str">
        <f>Master!D405</f>
        <v>2.5.1.10</v>
      </c>
      <c r="E166" s="25">
        <f>Master!E405</f>
        <v>0</v>
      </c>
      <c r="F166" s="25">
        <f>Master!F405</f>
        <v>0</v>
      </c>
      <c r="G166" s="25" t="str">
        <f>Master!G405</f>
        <v>Geranylgeranyl pyrophosphate synthase</v>
      </c>
      <c r="H166" s="25" t="str">
        <f>Master!H405</f>
        <v>N</v>
      </c>
      <c r="I166" s="25"/>
      <c r="J166" s="44" t="str">
        <f t="shared" si="19"/>
        <v>R405</v>
      </c>
      <c r="K166" s="44" t="str">
        <f t="shared" si="20"/>
        <v xml:space="preserve">1 geranyl-diphosphate + 1 isopentenyl-diphosphate = 1 farnesyl-diphosphate + 1 PPi </v>
      </c>
      <c r="L166" s="44" t="s">
        <v>441</v>
      </c>
      <c r="M166" s="44" t="s">
        <v>442</v>
      </c>
      <c r="N166" s="44" t="str">
        <f t="shared" si="21"/>
        <v>0</v>
      </c>
      <c r="O166" s="44" t="s">
        <v>217</v>
      </c>
      <c r="P166" s="44">
        <v>0</v>
      </c>
      <c r="Q166" s="44">
        <v>0</v>
      </c>
      <c r="R166" s="44">
        <v>1</v>
      </c>
      <c r="S166" s="44">
        <v>1</v>
      </c>
      <c r="T166" s="44">
        <v>0</v>
      </c>
      <c r="U166" s="44">
        <v>0.01</v>
      </c>
    </row>
    <row r="167" spans="1:21" x14ac:dyDescent="0.25">
      <c r="A167" s="25" t="str">
        <f>Master!A407</f>
        <v>R407</v>
      </c>
      <c r="B167" s="25" t="str">
        <f>Master!B407</f>
        <v xml:space="preserve">isoprenoid_ec-2.5.1.29             </v>
      </c>
      <c r="C167" s="25" t="str">
        <f>Master!C407</f>
        <v xml:space="preserve">1 farnesyl-diphosphate + 1 isopentenyl-diphosphate = 1 geranyl-geranyl-diphosphate + 1 PPi </v>
      </c>
      <c r="D167" s="25" t="str">
        <f>Master!D407</f>
        <v>2.5.1.29</v>
      </c>
      <c r="E167" s="25">
        <f>Master!E407</f>
        <v>0</v>
      </c>
      <c r="F167" s="25">
        <f>Master!F407</f>
        <v>0</v>
      </c>
      <c r="G167" s="25" t="str">
        <f>Master!G407</f>
        <v>Geranylgeranyl pyrophosphate synthase</v>
      </c>
      <c r="H167" s="25" t="str">
        <f>Master!H407</f>
        <v>N</v>
      </c>
      <c r="I167" s="25"/>
      <c r="J167" s="44" t="str">
        <f t="shared" si="19"/>
        <v>R407</v>
      </c>
      <c r="K167" s="44" t="str">
        <f t="shared" si="20"/>
        <v xml:space="preserve">1 farnesyl-diphosphate + 1 isopentenyl-diphosphate = 1 geranyl-geranyl-diphosphate + 1 PPi </v>
      </c>
      <c r="L167" s="44" t="s">
        <v>441</v>
      </c>
      <c r="M167" s="44" t="s">
        <v>442</v>
      </c>
      <c r="N167" s="44" t="str">
        <f t="shared" si="21"/>
        <v>0</v>
      </c>
      <c r="O167" s="44" t="s">
        <v>217</v>
      </c>
      <c r="P167" s="44">
        <v>0</v>
      </c>
      <c r="Q167" s="44">
        <v>0</v>
      </c>
      <c r="R167" s="44">
        <v>1</v>
      </c>
      <c r="S167" s="44">
        <v>1</v>
      </c>
      <c r="T167" s="44">
        <v>0</v>
      </c>
      <c r="U167" s="44">
        <v>0.01</v>
      </c>
    </row>
    <row r="168" spans="1:21" x14ac:dyDescent="0.25">
      <c r="A168" s="25" t="str">
        <f>Master!A410</f>
        <v>R410</v>
      </c>
      <c r="B168" s="25" t="str">
        <f>Master!B410</f>
        <v xml:space="preserve">isoprenoid_C20-20_syn                 </v>
      </c>
      <c r="C168" s="25" t="str">
        <f>Master!C410</f>
        <v xml:space="preserve">2 geranyl-geranyl-diphosphate + 1 sn-glycerol-1-P = 1 C20-20 + 2 PPi </v>
      </c>
      <c r="D168" s="25" t="str">
        <f>Master!D410</f>
        <v>2.5.1.42</v>
      </c>
      <c r="E168" s="25">
        <f>Master!E410</f>
        <v>0</v>
      </c>
      <c r="F168" s="25">
        <f>Master!F410</f>
        <v>0</v>
      </c>
      <c r="G168" s="25" t="str">
        <f>Master!G410</f>
        <v>4-hydroxybenzoate polyprenyltransferase and related prenyltransferases</v>
      </c>
      <c r="H168" s="25" t="str">
        <f>Master!H410</f>
        <v>N</v>
      </c>
      <c r="I168" s="25"/>
      <c r="J168" s="44" t="str">
        <f t="shared" si="19"/>
        <v>R410</v>
      </c>
      <c r="K168" s="44" t="str">
        <f t="shared" si="20"/>
        <v xml:space="preserve">2 geranyl-geranyl-diphosphate + 1 sn-glycerol-1-P = 1 C20-20 + 2 PPi </v>
      </c>
      <c r="L168" s="44" t="s">
        <v>441</v>
      </c>
      <c r="M168" s="44" t="s">
        <v>442</v>
      </c>
      <c r="N168" s="44" t="str">
        <f t="shared" si="21"/>
        <v>0</v>
      </c>
      <c r="O168" s="44" t="s">
        <v>217</v>
      </c>
      <c r="P168" s="44">
        <v>0</v>
      </c>
      <c r="Q168" s="44">
        <v>0</v>
      </c>
      <c r="R168" s="44">
        <v>1</v>
      </c>
      <c r="S168" s="44">
        <v>1</v>
      </c>
      <c r="T168" s="44">
        <v>0</v>
      </c>
      <c r="U168" s="44">
        <v>0.01</v>
      </c>
    </row>
    <row r="169" spans="1:21" x14ac:dyDescent="0.25">
      <c r="A169" s="25" t="str">
        <f>Master!A412</f>
        <v>R412</v>
      </c>
      <c r="B169" s="25">
        <f>Master!B412</f>
        <v>0</v>
      </c>
      <c r="C169" s="25" t="str">
        <f>Master!C412</f>
        <v>1 DHAP + 1 NADH + 1 Proton = 1 NAD + 1 sn-glycerol-1-P</v>
      </c>
      <c r="D169" s="25">
        <f>Master!D412</f>
        <v>0</v>
      </c>
      <c r="E169" s="25">
        <f>Master!E412</f>
        <v>0</v>
      </c>
      <c r="F169" s="25">
        <f>Master!F412</f>
        <v>0</v>
      </c>
      <c r="G169" s="25">
        <f>Master!G412</f>
        <v>0</v>
      </c>
      <c r="H169" s="25" t="str">
        <f>Master!H412</f>
        <v>Y</v>
      </c>
      <c r="I169" s="25"/>
      <c r="J169" s="44" t="str">
        <f t="shared" si="19"/>
        <v>R412</v>
      </c>
      <c r="K169" s="44" t="str">
        <f t="shared" si="20"/>
        <v>1 DHAP + 1 NADH + 1 Proton = 1 NAD + 1 sn-glycerol-1-P</v>
      </c>
      <c r="L169" s="44" t="s">
        <v>441</v>
      </c>
      <c r="M169" s="44" t="s">
        <v>442</v>
      </c>
      <c r="N169" s="44" t="str">
        <f t="shared" si="21"/>
        <v>-inf</v>
      </c>
      <c r="O169" s="44" t="s">
        <v>217</v>
      </c>
      <c r="P169" s="44">
        <v>0</v>
      </c>
      <c r="Q169" s="44">
        <v>0</v>
      </c>
      <c r="R169" s="44">
        <v>1</v>
      </c>
      <c r="S169" s="44">
        <v>1</v>
      </c>
      <c r="T169" s="44">
        <v>0</v>
      </c>
      <c r="U169" s="44">
        <v>0.01</v>
      </c>
    </row>
    <row r="170" spans="1:21" x14ac:dyDescent="0.25">
      <c r="A170" s="25" t="str">
        <f>Master!A414</f>
        <v>R414</v>
      </c>
      <c r="B170" s="25" t="str">
        <f>Master!B414</f>
        <v>isoprenoid_caldarchaeol_syn</v>
      </c>
      <c r="C170" s="25" t="str">
        <f>Master!C414</f>
        <v>2 C20-20 + 14 Proton + 14 NADH = 1 caldarchaeol_di-P + 14 NAD</v>
      </c>
      <c r="D170" s="25">
        <f>Master!D414</f>
        <v>0</v>
      </c>
      <c r="E170" s="25">
        <f>Master!E414</f>
        <v>0</v>
      </c>
      <c r="F170" s="25">
        <f>Master!F414</f>
        <v>0</v>
      </c>
      <c r="G170" s="25" t="str">
        <f>Master!G414</f>
        <v>Condensed reaction.  2 NADH produced in joining 2 C20-20 molecules, 16 NADH required to remove double-bonds of C20-20; 14 NADH requirement for reaction.</v>
      </c>
      <c r="H170" s="25" t="str">
        <f>Master!H414</f>
        <v>N</v>
      </c>
      <c r="I170" s="25"/>
      <c r="J170" s="44" t="str">
        <f t="shared" si="19"/>
        <v>R414</v>
      </c>
      <c r="K170" s="44" t="str">
        <f t="shared" si="20"/>
        <v>2 C20-20 + 14 Proton + 14 NADH = 1 caldarchaeol_di-P + 14 NAD</v>
      </c>
      <c r="L170" s="44" t="s">
        <v>441</v>
      </c>
      <c r="M170" s="44" t="s">
        <v>442</v>
      </c>
      <c r="N170" s="44" t="str">
        <f t="shared" si="21"/>
        <v>0</v>
      </c>
      <c r="O170" s="44" t="s">
        <v>217</v>
      </c>
      <c r="P170" s="44">
        <v>0</v>
      </c>
      <c r="Q170" s="44">
        <v>0</v>
      </c>
      <c r="R170" s="44">
        <v>1</v>
      </c>
      <c r="S170" s="44">
        <v>1</v>
      </c>
      <c r="T170" s="44">
        <v>0</v>
      </c>
      <c r="U170" s="44">
        <v>0.01</v>
      </c>
    </row>
    <row r="171" spans="1:21" x14ac:dyDescent="0.25">
      <c r="A171" s="25" t="str">
        <f>Master!A417</f>
        <v>R417</v>
      </c>
      <c r="B171" s="25" t="str">
        <f>Master!B417</f>
        <v>Fe-ox_FoxCDG</v>
      </c>
      <c r="C171" s="25" t="str">
        <f>Master!C417</f>
        <v>1 Cu_MCO_ox + 1 Fe_II = 1 Cu_MCO_red + 1 Fe_III</v>
      </c>
      <c r="D171" s="25">
        <f>Master!D417</f>
        <v>0</v>
      </c>
      <c r="E171" s="25">
        <f>Master!E417</f>
        <v>0</v>
      </c>
      <c r="F171" s="25">
        <f>Master!F417</f>
        <v>0</v>
      </c>
      <c r="G171" s="25" t="str">
        <f>Master!G417</f>
        <v>Ethylbenzene dehydrogenase.</v>
      </c>
      <c r="H171" s="25" t="str">
        <f>Master!H417</f>
        <v>N</v>
      </c>
      <c r="I171" s="25"/>
      <c r="J171" s="44" t="str">
        <f t="shared" si="19"/>
        <v>R417</v>
      </c>
      <c r="K171" s="44" t="str">
        <f t="shared" si="20"/>
        <v>1 Cu_MCO_ox + 1 Fe_II = 1 Cu_MCO_red + 1 Fe_III</v>
      </c>
      <c r="L171" s="44" t="s">
        <v>441</v>
      </c>
      <c r="M171" s="44" t="s">
        <v>442</v>
      </c>
      <c r="N171" s="44" t="str">
        <f t="shared" si="21"/>
        <v>0</v>
      </c>
      <c r="O171" s="44" t="s">
        <v>217</v>
      </c>
      <c r="P171" s="44">
        <v>0</v>
      </c>
      <c r="Q171" s="44">
        <v>0</v>
      </c>
      <c r="R171" s="44">
        <v>1</v>
      </c>
      <c r="S171" s="44">
        <v>1</v>
      </c>
      <c r="T171" s="44">
        <v>0</v>
      </c>
      <c r="U171" s="44">
        <v>0.01</v>
      </c>
    </row>
    <row r="172" spans="1:21" x14ac:dyDescent="0.25">
      <c r="A172" s="25" t="str">
        <f>Master!A421</f>
        <v>R421</v>
      </c>
      <c r="B172" s="25" t="str">
        <f>Master!B421</f>
        <v>Fe-ox_cytochrome_ba_complex</v>
      </c>
      <c r="C172" s="25" t="str">
        <f>Master!C421</f>
        <v>1 Cu_MCO_red + .5 ubiquinone + 1 Proton = 1 Cu_MCO_ox + .5 ubiquinol</v>
      </c>
      <c r="D172" s="25">
        <f>Master!D421</f>
        <v>0</v>
      </c>
      <c r="E172" s="25">
        <f>Master!E421</f>
        <v>0</v>
      </c>
      <c r="F172" s="25">
        <f>Master!F421</f>
        <v>0</v>
      </c>
      <c r="G172" s="25" t="str">
        <f>Master!G421</f>
        <v>Cytochrome b subunit of the bc complex</v>
      </c>
      <c r="H172" s="25" t="str">
        <f>Master!H421</f>
        <v>N</v>
      </c>
      <c r="I172" s="25"/>
      <c r="J172" s="44" t="str">
        <f t="shared" si="19"/>
        <v>R421</v>
      </c>
      <c r="K172" s="44" t="str">
        <f t="shared" si="20"/>
        <v>1 Cu_MCO_red + .5 ubiquinone + 1 Proton = 1 Cu_MCO_ox + .5 ubiquinol</v>
      </c>
      <c r="L172" s="44" t="s">
        <v>441</v>
      </c>
      <c r="M172" s="44" t="s">
        <v>442</v>
      </c>
      <c r="N172" s="44" t="str">
        <f t="shared" si="21"/>
        <v>0</v>
      </c>
      <c r="O172" s="44" t="s">
        <v>217</v>
      </c>
      <c r="P172" s="44">
        <v>0</v>
      </c>
      <c r="Q172" s="44">
        <v>0</v>
      </c>
      <c r="R172" s="44">
        <v>1</v>
      </c>
      <c r="S172" s="44">
        <v>1</v>
      </c>
      <c r="T172" s="44">
        <v>0</v>
      </c>
      <c r="U172" s="44">
        <v>0.01</v>
      </c>
    </row>
    <row r="173" spans="1:21" x14ac:dyDescent="0.25">
      <c r="A173" s="25" t="str">
        <f>Master!A423</f>
        <v>R423</v>
      </c>
      <c r="B173" s="25" t="str">
        <f>Master!B423</f>
        <v>Fe-ox_complex_I</v>
      </c>
      <c r="C173" s="25" t="str">
        <f>Master!C423</f>
        <v>1 ubiquinol + 1 NAD + 4 proton_out = 1 ubiquinone + 1 NADH + 5 Proton</v>
      </c>
      <c r="D173" s="25" t="str">
        <f>Master!D423</f>
        <v>1.6.99.3</v>
      </c>
      <c r="E173" s="25">
        <f>Master!E423</f>
        <v>0</v>
      </c>
      <c r="F173" s="25">
        <f>Master!F423</f>
        <v>0</v>
      </c>
      <c r="G173" s="25" t="str">
        <f>Master!G423</f>
        <v>NADH dehydrogenase, FAD-containing subunit</v>
      </c>
      <c r="H173" s="25" t="str">
        <f>Master!H423</f>
        <v>N</v>
      </c>
      <c r="I173" s="25"/>
      <c r="J173" s="44" t="str">
        <f t="shared" si="19"/>
        <v>R423</v>
      </c>
      <c r="K173" s="44" t="str">
        <f t="shared" si="20"/>
        <v>1 ubiquinol + 1 NAD + 4 proton_out = 1 ubiquinone + 1 NADH + 5 Proton</v>
      </c>
      <c r="L173" s="44" t="s">
        <v>441</v>
      </c>
      <c r="M173" s="44" t="s">
        <v>442</v>
      </c>
      <c r="N173" s="44" t="str">
        <f t="shared" si="21"/>
        <v>0</v>
      </c>
      <c r="O173" s="44" t="s">
        <v>217</v>
      </c>
      <c r="P173" s="44">
        <v>0</v>
      </c>
      <c r="Q173" s="44">
        <v>0</v>
      </c>
      <c r="R173" s="44">
        <v>1</v>
      </c>
      <c r="S173" s="44">
        <v>1</v>
      </c>
      <c r="T173" s="44">
        <v>0</v>
      </c>
      <c r="U173" s="44">
        <v>0.01</v>
      </c>
    </row>
    <row r="174" spans="1:21" x14ac:dyDescent="0.25">
      <c r="A174" s="25" t="str">
        <f>Master!A435</f>
        <v>R435</v>
      </c>
      <c r="B174" s="25" t="str">
        <f>Master!B435</f>
        <v xml:space="preserve">Fe-ox_FoxBA </v>
      </c>
      <c r="C174" s="25" t="str">
        <f>Master!C435</f>
        <v xml:space="preserve">4 Cu_MCO_red + 1 O2 + 5 Proton = 4 Cu_MCO_ox + 2 H2O + 1 proton_out </v>
      </c>
      <c r="D174" s="25">
        <f>Master!D435</f>
        <v>0</v>
      </c>
      <c r="E174" s="25">
        <f>Master!E435</f>
        <v>0</v>
      </c>
      <c r="F174" s="25">
        <f>Master!F435</f>
        <v>0</v>
      </c>
      <c r="G174" s="25" t="str">
        <f>Master!G435</f>
        <v>Heme/copper-type cytochrome/quinol oxidases, subunit 2</v>
      </c>
      <c r="H174" s="25" t="str">
        <f>Master!H435</f>
        <v>N</v>
      </c>
      <c r="I174" s="25"/>
      <c r="J174" s="44" t="str">
        <f t="shared" si="19"/>
        <v>R435</v>
      </c>
      <c r="K174" s="44" t="str">
        <f t="shared" si="20"/>
        <v xml:space="preserve">4 Cu_MCO_red + 1 O2 + 5 Proton = 4 Cu_MCO_ox + 2 H2O + 1 proton_out </v>
      </c>
      <c r="L174" s="44" t="s">
        <v>441</v>
      </c>
      <c r="M174" s="44" t="s">
        <v>442</v>
      </c>
      <c r="N174" s="44" t="str">
        <f t="shared" si="21"/>
        <v>0</v>
      </c>
      <c r="O174" s="44" t="s">
        <v>217</v>
      </c>
      <c r="P174" s="44">
        <v>0</v>
      </c>
      <c r="Q174" s="44">
        <v>0</v>
      </c>
      <c r="R174" s="44">
        <v>1</v>
      </c>
      <c r="S174" s="44">
        <v>1</v>
      </c>
      <c r="T174" s="44">
        <v>0</v>
      </c>
      <c r="U174" s="44">
        <v>0.01</v>
      </c>
    </row>
    <row r="175" spans="1:21" x14ac:dyDescent="0.25">
      <c r="A175" s="25" t="str">
        <f>Master!A438</f>
        <v>R438</v>
      </c>
      <c r="B175" s="25" t="str">
        <f>Master!B438</f>
        <v xml:space="preserve">Fe-ox_complex_V  </v>
      </c>
      <c r="C175" s="25" t="str">
        <f>Master!C438</f>
        <v xml:space="preserve">1 ADP + 1 Phosphate + 4 proton_out = 1 ATP + 1 H2O + 3 Proton </v>
      </c>
      <c r="D175" s="25" t="str">
        <f>Master!D438</f>
        <v>3.6.3.14</v>
      </c>
      <c r="E175" s="25">
        <f>Master!E438</f>
        <v>0</v>
      </c>
      <c r="F175" s="25">
        <f>Master!F438</f>
        <v>0</v>
      </c>
      <c r="G175" s="25" t="str">
        <f>Master!G438</f>
        <v>ATP synthase subunit C.</v>
      </c>
      <c r="H175" s="25" t="str">
        <f>Master!H438</f>
        <v>Y</v>
      </c>
      <c r="I175" s="25"/>
      <c r="J175" s="44" t="str">
        <f t="shared" si="19"/>
        <v>R438</v>
      </c>
      <c r="K175" s="44" t="str">
        <f t="shared" si="20"/>
        <v xml:space="preserve">1 ADP + 1 Phosphate + 4 proton_out = 1 ATP + 1 H2O + 3 Proton </v>
      </c>
      <c r="L175" s="44" t="s">
        <v>441</v>
      </c>
      <c r="M175" s="44" t="s">
        <v>442</v>
      </c>
      <c r="N175" s="44" t="str">
        <f t="shared" si="21"/>
        <v>-inf</v>
      </c>
      <c r="O175" s="44" t="s">
        <v>217</v>
      </c>
      <c r="P175" s="44">
        <v>0</v>
      </c>
      <c r="Q175" s="44">
        <v>0</v>
      </c>
      <c r="R175" s="44">
        <v>1</v>
      </c>
      <c r="S175" s="44">
        <v>1</v>
      </c>
      <c r="T175" s="44">
        <v>0</v>
      </c>
      <c r="U175" s="44">
        <v>0.01</v>
      </c>
    </row>
    <row r="176" spans="1:21" x14ac:dyDescent="0.25">
      <c r="A176" s="25" t="str">
        <f>Master!A446</f>
        <v>R446</v>
      </c>
      <c r="B176" s="25" t="str">
        <f>Master!B446</f>
        <v>sqr_complex</v>
      </c>
      <c r="C176" s="25" t="str">
        <f>Master!C446</f>
        <v>H2S + ubiquinone = Sulfur + ubiquinol</v>
      </c>
      <c r="D176" s="25">
        <f>Master!D446</f>
        <v>0</v>
      </c>
      <c r="E176" s="25">
        <f>Master!E446</f>
        <v>0</v>
      </c>
      <c r="F176" s="25">
        <f>Master!F446</f>
        <v>0</v>
      </c>
      <c r="G176" s="25">
        <f>Master!G446</f>
        <v>0</v>
      </c>
      <c r="H176" s="25" t="str">
        <f>Master!H446</f>
        <v>N</v>
      </c>
      <c r="I176" s="25"/>
      <c r="J176" s="44" t="str">
        <f t="shared" si="19"/>
        <v>R446</v>
      </c>
      <c r="K176" s="44" t="str">
        <f t="shared" si="20"/>
        <v>H2S + ubiquinone = Sulfur + ubiquinol</v>
      </c>
      <c r="L176" s="44" t="s">
        <v>441</v>
      </c>
      <c r="M176" s="44" t="s">
        <v>442</v>
      </c>
      <c r="N176" s="44" t="str">
        <f t="shared" si="21"/>
        <v>0</v>
      </c>
      <c r="O176" s="44" t="s">
        <v>217</v>
      </c>
      <c r="P176" s="44">
        <v>0</v>
      </c>
      <c r="Q176" s="44">
        <v>0</v>
      </c>
      <c r="R176" s="44">
        <v>1</v>
      </c>
      <c r="S176" s="44">
        <v>1</v>
      </c>
      <c r="T176" s="44">
        <v>0</v>
      </c>
      <c r="U176" s="44">
        <v>0.01</v>
      </c>
    </row>
    <row r="177" spans="1:21" x14ac:dyDescent="0.25">
      <c r="A177" s="25" t="str">
        <f>Master!A448</f>
        <v>R448</v>
      </c>
      <c r="B177" s="25" t="str">
        <f>Master!B448</f>
        <v>HDR_complex</v>
      </c>
      <c r="C177" s="25" t="str">
        <f>Master!C448</f>
        <v>Sulfur + 2 ubiquinone  + 3 H2O = 2 ubiquinol + Sulfite + 2 Proton</v>
      </c>
      <c r="D177" s="25">
        <f>Master!D448</f>
        <v>0</v>
      </c>
      <c r="E177" s="25">
        <f>Master!E448</f>
        <v>0</v>
      </c>
      <c r="F177" s="25">
        <f>Master!F448</f>
        <v>0</v>
      </c>
      <c r="G177" s="25">
        <f>Master!G448</f>
        <v>0</v>
      </c>
      <c r="H177" s="25" t="str">
        <f>Master!H448</f>
        <v>N</v>
      </c>
      <c r="I177" s="25"/>
      <c r="J177" s="44" t="str">
        <f t="shared" si="19"/>
        <v>R448</v>
      </c>
      <c r="K177" s="44" t="str">
        <f t="shared" si="20"/>
        <v>Sulfur + 2 ubiquinone  + 3 H2O = 2 ubiquinol + Sulfite + 2 Proton</v>
      </c>
      <c r="L177" s="44" t="s">
        <v>441</v>
      </c>
      <c r="M177" s="44" t="s">
        <v>442</v>
      </c>
      <c r="N177" s="44" t="str">
        <f t="shared" si="21"/>
        <v>0</v>
      </c>
      <c r="O177" s="44" t="s">
        <v>217</v>
      </c>
      <c r="P177" s="44">
        <v>0</v>
      </c>
      <c r="Q177" s="44">
        <v>0</v>
      </c>
      <c r="R177" s="44">
        <v>1</v>
      </c>
      <c r="S177" s="44">
        <v>1</v>
      </c>
      <c r="T177" s="44">
        <v>0</v>
      </c>
      <c r="U177" s="44">
        <v>0.01</v>
      </c>
    </row>
    <row r="178" spans="1:21" x14ac:dyDescent="0.25">
      <c r="A178" s="25" t="str">
        <f>Master!A450</f>
        <v>R450</v>
      </c>
      <c r="B178" s="25" t="str">
        <f>Master!B450</f>
        <v>Rdh_TusA_SAT_complex</v>
      </c>
      <c r="C178" s="25" t="str">
        <f>Master!C450</f>
        <v>Sulfite + PPi + AMP + ubiquinone + Proton = Sulfate + ATP + ubiquinol</v>
      </c>
      <c r="D178" s="25" t="str">
        <f>Master!D450</f>
        <v>Rdh</v>
      </c>
      <c r="E178" s="25">
        <f>Master!E450</f>
        <v>0</v>
      </c>
      <c r="F178" s="25">
        <f>Master!F450</f>
        <v>0</v>
      </c>
      <c r="G178" s="25" t="str">
        <f>Master!G450</f>
        <v>Rhodanese-related sulfurtransferase</v>
      </c>
      <c r="H178" s="25" t="str">
        <f>Master!H450</f>
        <v>N</v>
      </c>
      <c r="I178" s="25"/>
      <c r="J178" s="44" t="str">
        <f t="shared" si="19"/>
        <v>R450</v>
      </c>
      <c r="K178" s="44" t="str">
        <f t="shared" si="20"/>
        <v>Sulfite + PPi + AMP + ubiquinone + Proton = Sulfate + ATP + ubiquinol</v>
      </c>
      <c r="L178" s="44" t="s">
        <v>441</v>
      </c>
      <c r="M178" s="44" t="s">
        <v>442</v>
      </c>
      <c r="N178" s="44" t="str">
        <f t="shared" si="21"/>
        <v>0</v>
      </c>
      <c r="O178" s="44" t="s">
        <v>217</v>
      </c>
      <c r="P178" s="44">
        <v>0</v>
      </c>
      <c r="Q178" s="44">
        <v>0</v>
      </c>
      <c r="R178" s="44">
        <v>1</v>
      </c>
      <c r="S178" s="44">
        <v>1</v>
      </c>
      <c r="T178" s="44">
        <v>0</v>
      </c>
      <c r="U178" s="44">
        <v>0.01</v>
      </c>
    </row>
    <row r="179" spans="1:21" x14ac:dyDescent="0.25">
      <c r="A179" s="25" t="str">
        <f>Master!A454</f>
        <v>R454</v>
      </c>
      <c r="B179" s="25" t="str">
        <f>Master!B454</f>
        <v>Rdh_TusA_SAT_complex</v>
      </c>
      <c r="C179" s="25" t="str">
        <f>Master!C454</f>
        <v>Sulfite + H2O + ubiquinone = Sulfate + ubiquinol</v>
      </c>
      <c r="D179" s="25" t="str">
        <f>Master!D454</f>
        <v>Rdh</v>
      </c>
      <c r="E179" s="25">
        <f>Master!E454</f>
        <v>0</v>
      </c>
      <c r="F179" s="25">
        <f>Master!F454</f>
        <v>0</v>
      </c>
      <c r="G179" s="25" t="str">
        <f>Master!G454</f>
        <v>Rhodanese-related sulfurtransferase</v>
      </c>
      <c r="H179" s="25" t="str">
        <f>Master!H454</f>
        <v>N</v>
      </c>
      <c r="I179" s="25"/>
      <c r="J179" s="44" t="str">
        <f t="shared" ref="J179:J205" si="22">A179</f>
        <v>R454</v>
      </c>
      <c r="K179" s="44" t="str">
        <f t="shared" ref="K179:K205" si="23">C179</f>
        <v>Sulfite + H2O + ubiquinone = Sulfate + ubiquinol</v>
      </c>
      <c r="L179" s="44" t="s">
        <v>441</v>
      </c>
      <c r="M179" s="44" t="s">
        <v>442</v>
      </c>
      <c r="N179" s="44" t="str">
        <f t="shared" ref="N179:N205" si="24">IF(EXACT(H179,"Y"),"-inf","0")</f>
        <v>0</v>
      </c>
      <c r="O179" s="44" t="s">
        <v>217</v>
      </c>
      <c r="P179" s="44">
        <v>0</v>
      </c>
      <c r="Q179" s="44">
        <v>0</v>
      </c>
      <c r="R179" s="44">
        <v>1</v>
      </c>
      <c r="S179" s="44">
        <v>1</v>
      </c>
      <c r="T179" s="44">
        <v>0</v>
      </c>
      <c r="U179" s="44">
        <v>0.01</v>
      </c>
    </row>
    <row r="180" spans="1:21" x14ac:dyDescent="0.25">
      <c r="A180" s="25" t="str">
        <f>Master!A456</f>
        <v>R456</v>
      </c>
      <c r="B180" s="25" t="str">
        <f>Master!B456</f>
        <v>tqo_complex</v>
      </c>
      <c r="C180" s="25" t="str">
        <f>Master!C456</f>
        <v>4 Thiosulfate +  2 ubiquinone = 2 tetrathionate + 2 ubiquinol</v>
      </c>
      <c r="D180" s="25">
        <f>Master!D456</f>
        <v>0</v>
      </c>
      <c r="E180" s="25">
        <f>Master!E456</f>
        <v>0</v>
      </c>
      <c r="F180" s="25">
        <f>Master!F456</f>
        <v>0</v>
      </c>
      <c r="G180" s="25">
        <f>Master!G456</f>
        <v>0</v>
      </c>
      <c r="H180" s="25" t="str">
        <f>Master!H456</f>
        <v>N</v>
      </c>
      <c r="I180" s="25"/>
      <c r="J180" s="44" t="str">
        <f t="shared" si="22"/>
        <v>R456</v>
      </c>
      <c r="K180" s="44" t="str">
        <f t="shared" si="23"/>
        <v>4 Thiosulfate +  2 ubiquinone = 2 tetrathionate + 2 ubiquinol</v>
      </c>
      <c r="L180" s="44" t="s">
        <v>441</v>
      </c>
      <c r="M180" s="44" t="s">
        <v>442</v>
      </c>
      <c r="N180" s="44" t="str">
        <f t="shared" si="24"/>
        <v>0</v>
      </c>
      <c r="O180" s="44" t="s">
        <v>217</v>
      </c>
      <c r="P180" s="44">
        <v>0</v>
      </c>
      <c r="Q180" s="44">
        <v>0</v>
      </c>
      <c r="R180" s="44">
        <v>1</v>
      </c>
      <c r="S180" s="44">
        <v>1</v>
      </c>
      <c r="T180" s="44">
        <v>0</v>
      </c>
      <c r="U180" s="44">
        <v>0.01</v>
      </c>
    </row>
    <row r="181" spans="1:21" x14ac:dyDescent="0.25">
      <c r="A181" s="25" t="str">
        <f>Master!A458</f>
        <v>R458</v>
      </c>
      <c r="B181" s="25" t="str">
        <f>Master!B458</f>
        <v>dox_complex</v>
      </c>
      <c r="C181" s="25" t="str">
        <f>Master!C458</f>
        <v xml:space="preserve">2 ubiquinol + 1 O2 + 4 Proton = 2 ubiquinone + 2 H2O + 4 proton_out </v>
      </c>
      <c r="D181" s="25" t="str">
        <f>Master!D458</f>
        <v>1.9.3.1</v>
      </c>
      <c r="E181" s="25">
        <f>Master!E458</f>
        <v>0</v>
      </c>
      <c r="F181" s="25">
        <f>Master!F458</f>
        <v>0</v>
      </c>
      <c r="G181" s="25" t="str">
        <f>Master!G458</f>
        <v>Heme/copper-type cytochrome/quinol oxidases, subunit 1</v>
      </c>
      <c r="H181" s="25" t="str">
        <f>Master!H458</f>
        <v>Y</v>
      </c>
      <c r="I181" s="25"/>
      <c r="J181" s="44" t="str">
        <f t="shared" si="22"/>
        <v>R458</v>
      </c>
      <c r="K181" s="44" t="str">
        <f t="shared" si="23"/>
        <v xml:space="preserve">2 ubiquinol + 1 O2 + 4 Proton = 2 ubiquinone + 2 H2O + 4 proton_out </v>
      </c>
      <c r="L181" s="44" t="s">
        <v>441</v>
      </c>
      <c r="M181" s="44" t="s">
        <v>442</v>
      </c>
      <c r="N181" s="44" t="str">
        <f t="shared" si="24"/>
        <v>-inf</v>
      </c>
      <c r="O181" s="44" t="s">
        <v>217</v>
      </c>
      <c r="P181" s="44">
        <v>0</v>
      </c>
      <c r="Q181" s="44">
        <v>0</v>
      </c>
      <c r="R181" s="44">
        <v>1</v>
      </c>
      <c r="S181" s="44">
        <v>1</v>
      </c>
      <c r="T181" s="44">
        <v>0</v>
      </c>
      <c r="U181" s="44">
        <v>0.01</v>
      </c>
    </row>
    <row r="182" spans="1:21" x14ac:dyDescent="0.25">
      <c r="A182" s="25" t="str">
        <f>Master!A461</f>
        <v>R461</v>
      </c>
      <c r="B182" s="25" t="str">
        <f>Master!B461</f>
        <v>carbonic_acid</v>
      </c>
      <c r="C182" s="25" t="str">
        <f>Master!C461</f>
        <v>H2CO3 = CO2 + H2O</v>
      </c>
      <c r="D182" s="25">
        <f>Master!D461</f>
        <v>0</v>
      </c>
      <c r="E182" s="25">
        <f>Master!E461</f>
        <v>0</v>
      </c>
      <c r="F182" s="25">
        <f>Master!F461</f>
        <v>0</v>
      </c>
      <c r="G182" s="25">
        <f>Master!G461</f>
        <v>0</v>
      </c>
      <c r="H182" s="25" t="str">
        <f>Master!H461</f>
        <v>Y</v>
      </c>
      <c r="I182" s="25"/>
      <c r="J182" s="44" t="str">
        <f t="shared" si="22"/>
        <v>R461</v>
      </c>
      <c r="K182" s="44" t="str">
        <f t="shared" si="23"/>
        <v>H2CO3 = CO2 + H2O</v>
      </c>
      <c r="L182" s="44" t="s">
        <v>441</v>
      </c>
      <c r="M182" s="44" t="s">
        <v>442</v>
      </c>
      <c r="N182" s="44" t="str">
        <f t="shared" si="24"/>
        <v>-inf</v>
      </c>
      <c r="O182" s="44" t="s">
        <v>217</v>
      </c>
      <c r="P182" s="44">
        <v>0</v>
      </c>
      <c r="Q182" s="44">
        <v>0</v>
      </c>
      <c r="R182" s="44">
        <v>1</v>
      </c>
      <c r="S182" s="44">
        <v>1</v>
      </c>
      <c r="T182" s="44">
        <v>0</v>
      </c>
      <c r="U182" s="44">
        <v>0.01</v>
      </c>
    </row>
    <row r="183" spans="1:21" x14ac:dyDescent="0.25">
      <c r="A183" s="25" t="str">
        <f>Master!A463</f>
        <v>R463</v>
      </c>
      <c r="B183" s="25" t="str">
        <f>Master!B463</f>
        <v xml:space="preserve">biomass_synthesis                  </v>
      </c>
      <c r="C183" s="25" t="str">
        <f>Master!C463</f>
        <v>0.0649 DNA + 0.5015 rRNA + 0.0754 caldarchaeol_di-P + 0.6784 glucose-6-phosphate + 0.0532 peptide_biomass + 172 Maintenance_energy = 1 kg_biomass + 0.6784 Phosphate</v>
      </c>
      <c r="D183" s="25">
        <f>Master!D463</f>
        <v>0</v>
      </c>
      <c r="E183" s="25">
        <f>Master!E463</f>
        <v>0</v>
      </c>
      <c r="F183" s="25">
        <f>Master!F463</f>
        <v>0</v>
      </c>
      <c r="G183" s="25">
        <f>Master!G463</f>
        <v>0</v>
      </c>
      <c r="H183" s="25" t="str">
        <f>Master!H463</f>
        <v>N</v>
      </c>
      <c r="I183" s="25"/>
      <c r="J183" s="44" t="str">
        <f t="shared" si="22"/>
        <v>R463</v>
      </c>
      <c r="K183" s="44" t="str">
        <f t="shared" si="23"/>
        <v>0.0649 DNA + 0.5015 rRNA + 0.0754 caldarchaeol_di-P + 0.6784 glucose-6-phosphate + 0.0532 peptide_biomass + 172 Maintenance_energy = 1 kg_biomass + 0.6784 Phosphate</v>
      </c>
      <c r="L183" s="44" t="s">
        <v>441</v>
      </c>
      <c r="M183" s="44" t="s">
        <v>442</v>
      </c>
      <c r="N183" s="44" t="str">
        <f t="shared" si="24"/>
        <v>0</v>
      </c>
      <c r="O183" s="44" t="s">
        <v>217</v>
      </c>
      <c r="P183" s="44">
        <v>0</v>
      </c>
      <c r="Q183" s="44">
        <v>0</v>
      </c>
      <c r="R183" s="44">
        <v>1</v>
      </c>
      <c r="S183" s="44">
        <v>1</v>
      </c>
      <c r="T183" s="44">
        <v>0</v>
      </c>
      <c r="U183" s="44">
        <v>0.01</v>
      </c>
    </row>
    <row r="184" spans="1:21" x14ac:dyDescent="0.25">
      <c r="A184" s="25" t="str">
        <f>Master!A465</f>
        <v>R465</v>
      </c>
      <c r="B184" s="25" t="str">
        <f>Master!B465</f>
        <v xml:space="preserve">inorganic_pyrophosphatase_assumed  </v>
      </c>
      <c r="C184" s="25" t="str">
        <f>Master!C465</f>
        <v xml:space="preserve">1 H2O + 1 PPi = 2 Phosphate + 1 Proton </v>
      </c>
      <c r="D184" s="25">
        <f>Master!D465</f>
        <v>0</v>
      </c>
      <c r="E184" s="25">
        <f>Master!E465</f>
        <v>0</v>
      </c>
      <c r="F184" s="25">
        <f>Master!F465</f>
        <v>0</v>
      </c>
      <c r="G184" s="25">
        <f>Master!G465</f>
        <v>0</v>
      </c>
      <c r="H184" s="25" t="str">
        <f>Master!H465</f>
        <v>Y</v>
      </c>
      <c r="I184" s="25"/>
      <c r="J184" s="44" t="str">
        <f t="shared" si="22"/>
        <v>R465</v>
      </c>
      <c r="K184" s="44" t="str">
        <f t="shared" si="23"/>
        <v xml:space="preserve">1 H2O + 1 PPi = 2 Phosphate + 1 Proton </v>
      </c>
      <c r="L184" s="44" t="s">
        <v>441</v>
      </c>
      <c r="M184" s="44" t="s">
        <v>442</v>
      </c>
      <c r="N184" s="44" t="str">
        <f t="shared" si="24"/>
        <v>-inf</v>
      </c>
      <c r="O184" s="44" t="s">
        <v>217</v>
      </c>
      <c r="P184" s="44">
        <v>0</v>
      </c>
      <c r="Q184" s="44">
        <v>0</v>
      </c>
      <c r="R184" s="44">
        <v>1</v>
      </c>
      <c r="S184" s="44">
        <v>1</v>
      </c>
      <c r="T184" s="44">
        <v>0</v>
      </c>
      <c r="U184" s="44">
        <v>0.01</v>
      </c>
    </row>
    <row r="185" spans="1:21" x14ac:dyDescent="0.25">
      <c r="A185" s="25" t="str">
        <f>Master!A467</f>
        <v>R467</v>
      </c>
      <c r="B185" s="25" t="str">
        <f>Master!B467</f>
        <v xml:space="preserve">bicarbonate_equilibrium            </v>
      </c>
      <c r="C185" s="25" t="str">
        <f>Master!C467</f>
        <v xml:space="preserve">1 HCO3 + 1 Proton = 1 CO2 + 1 H2O </v>
      </c>
      <c r="D185" s="25">
        <f>Master!D467</f>
        <v>0</v>
      </c>
      <c r="E185" s="25">
        <f>Master!E467</f>
        <v>0</v>
      </c>
      <c r="F185" s="25">
        <f>Master!F467</f>
        <v>0</v>
      </c>
      <c r="G185" s="25">
        <f>Master!G467</f>
        <v>0</v>
      </c>
      <c r="H185" s="25" t="str">
        <f>Master!H467</f>
        <v>Y</v>
      </c>
      <c r="I185" s="25"/>
      <c r="J185" s="44" t="str">
        <f t="shared" si="22"/>
        <v>R467</v>
      </c>
      <c r="K185" s="44" t="str">
        <f t="shared" si="23"/>
        <v xml:space="preserve">1 HCO3 + 1 Proton = 1 CO2 + 1 H2O </v>
      </c>
      <c r="L185" s="44" t="s">
        <v>441</v>
      </c>
      <c r="M185" s="44" t="s">
        <v>442</v>
      </c>
      <c r="N185" s="44" t="str">
        <f t="shared" si="24"/>
        <v>-inf</v>
      </c>
      <c r="O185" s="44" t="s">
        <v>217</v>
      </c>
      <c r="P185" s="44">
        <v>0</v>
      </c>
      <c r="Q185" s="44">
        <v>0</v>
      </c>
      <c r="R185" s="44">
        <v>1</v>
      </c>
      <c r="S185" s="44">
        <v>1</v>
      </c>
      <c r="T185" s="44">
        <v>0</v>
      </c>
      <c r="U185" s="44">
        <v>0.01</v>
      </c>
    </row>
    <row r="186" spans="1:21" x14ac:dyDescent="0.25">
      <c r="A186" s="25" t="str">
        <f>Master!A469</f>
        <v>R469</v>
      </c>
      <c r="B186" s="25" t="str">
        <f>Master!B469</f>
        <v xml:space="preserve">flavin_reductase                   </v>
      </c>
      <c r="C186" s="25" t="str">
        <f>Master!C469</f>
        <v xml:space="preserve">1 FAD + 1 NADH + 1 Proton = 1 FADH2 + 1 NAD </v>
      </c>
      <c r="D186" s="25">
        <f>Master!D469</f>
        <v>0</v>
      </c>
      <c r="E186" s="25">
        <f>Master!E469</f>
        <v>0</v>
      </c>
      <c r="F186" s="25">
        <f>Master!F469</f>
        <v>0</v>
      </c>
      <c r="G186" s="25">
        <f>Master!G469</f>
        <v>0</v>
      </c>
      <c r="H186" s="25" t="str">
        <f>Master!H469</f>
        <v>Y</v>
      </c>
      <c r="I186" s="25"/>
      <c r="J186" s="44" t="str">
        <f t="shared" si="22"/>
        <v>R469</v>
      </c>
      <c r="K186" s="44" t="str">
        <f t="shared" si="23"/>
        <v xml:space="preserve">1 FAD + 1 NADH + 1 Proton = 1 FADH2 + 1 NAD </v>
      </c>
      <c r="L186" s="44" t="s">
        <v>441</v>
      </c>
      <c r="M186" s="44" t="s">
        <v>442</v>
      </c>
      <c r="N186" s="44" t="str">
        <f t="shared" si="24"/>
        <v>-inf</v>
      </c>
      <c r="O186" s="44" t="s">
        <v>217</v>
      </c>
      <c r="P186" s="44">
        <v>0</v>
      </c>
      <c r="Q186" s="44">
        <v>0</v>
      </c>
      <c r="R186" s="44">
        <v>1</v>
      </c>
      <c r="S186" s="44">
        <v>1</v>
      </c>
      <c r="T186" s="44">
        <v>0</v>
      </c>
      <c r="U186" s="44">
        <v>0.01</v>
      </c>
    </row>
    <row r="187" spans="1:21" x14ac:dyDescent="0.25">
      <c r="A187" s="25" t="str">
        <f>Master!A471</f>
        <v>R471</v>
      </c>
      <c r="B187" s="25" t="str">
        <f>Master!B471</f>
        <v>H2O2_excrete</v>
      </c>
      <c r="C187" s="25" t="str">
        <f>Master!C471</f>
        <v>H2O2 = H2O2_ext</v>
      </c>
      <c r="D187" s="25">
        <f>Master!D471</f>
        <v>0</v>
      </c>
      <c r="E187" s="25">
        <f>Master!E471</f>
        <v>0</v>
      </c>
      <c r="F187" s="25">
        <f>Master!F471</f>
        <v>0</v>
      </c>
      <c r="G187" s="25">
        <f>Master!G471</f>
        <v>0</v>
      </c>
      <c r="H187" s="25" t="str">
        <f>Master!H471</f>
        <v>Y</v>
      </c>
      <c r="I187" s="25"/>
      <c r="J187" s="44" t="str">
        <f t="shared" si="22"/>
        <v>R471</v>
      </c>
      <c r="K187" s="44" t="str">
        <f t="shared" si="23"/>
        <v>H2O2 = H2O2_ext</v>
      </c>
      <c r="L187" s="44" t="s">
        <v>441</v>
      </c>
      <c r="M187" s="44" t="s">
        <v>442</v>
      </c>
      <c r="N187" s="44" t="str">
        <f t="shared" si="24"/>
        <v>-inf</v>
      </c>
      <c r="O187" s="44" t="s">
        <v>217</v>
      </c>
      <c r="P187" s="44">
        <v>0</v>
      </c>
      <c r="Q187" s="44">
        <v>0</v>
      </c>
      <c r="R187" s="44">
        <v>1</v>
      </c>
      <c r="S187" s="44">
        <v>1</v>
      </c>
      <c r="T187" s="44">
        <v>0</v>
      </c>
      <c r="U187" s="44">
        <v>0.01</v>
      </c>
    </row>
    <row r="188" spans="1:21" x14ac:dyDescent="0.25">
      <c r="A188" s="25" t="str">
        <f>Master!A472</f>
        <v>R472</v>
      </c>
      <c r="B188" s="25" t="str">
        <f>Master!B472</f>
        <v>biomass_out</v>
      </c>
      <c r="C188" s="25" t="str">
        <f>Master!C472</f>
        <v>kg_biomass = kg_biomass_EXT</v>
      </c>
      <c r="D188" s="25">
        <f>Master!D472</f>
        <v>0</v>
      </c>
      <c r="E188" s="25">
        <f>Master!E472</f>
        <v>0</v>
      </c>
      <c r="F188" s="25">
        <f>Master!F472</f>
        <v>0</v>
      </c>
      <c r="G188" s="25">
        <f>Master!G472</f>
        <v>0</v>
      </c>
      <c r="H188" s="25" t="str">
        <f>Master!H472</f>
        <v>N</v>
      </c>
      <c r="I188" s="25"/>
      <c r="J188" s="44" t="str">
        <f t="shared" si="22"/>
        <v>R472</v>
      </c>
      <c r="K188" s="44" t="str">
        <f t="shared" si="23"/>
        <v>kg_biomass = kg_biomass_EXT</v>
      </c>
      <c r="L188" s="44" t="s">
        <v>441</v>
      </c>
      <c r="M188" s="44" t="s">
        <v>442</v>
      </c>
      <c r="N188" s="44" t="str">
        <f t="shared" si="24"/>
        <v>0</v>
      </c>
      <c r="O188" s="44" t="s">
        <v>217</v>
      </c>
      <c r="P188" s="44">
        <v>0</v>
      </c>
      <c r="Q188" s="44">
        <v>0</v>
      </c>
      <c r="R188" s="44">
        <v>1</v>
      </c>
      <c r="S188" s="44">
        <v>1</v>
      </c>
      <c r="T188" s="44">
        <v>0</v>
      </c>
      <c r="U188" s="44">
        <v>0.01</v>
      </c>
    </row>
    <row r="189" spans="1:21" x14ac:dyDescent="0.25">
      <c r="A189" s="25" t="str">
        <f>Master!A473</f>
        <v>R473</v>
      </c>
      <c r="B189" s="25" t="str">
        <f>Master!B473</f>
        <v>proton_equilibrium</v>
      </c>
      <c r="C189" s="25" t="str">
        <f>Master!C473</f>
        <v>Proton = proton_external</v>
      </c>
      <c r="D189" s="25">
        <f>Master!D473</f>
        <v>0</v>
      </c>
      <c r="E189" s="25">
        <f>Master!E473</f>
        <v>0</v>
      </c>
      <c r="F189" s="25">
        <f>Master!F473</f>
        <v>0</v>
      </c>
      <c r="G189" s="25">
        <f>Master!G473</f>
        <v>0</v>
      </c>
      <c r="H189" s="25" t="str">
        <f>Master!H473</f>
        <v>Y</v>
      </c>
      <c r="I189" s="25"/>
      <c r="J189" s="44" t="str">
        <f t="shared" si="22"/>
        <v>R473</v>
      </c>
      <c r="K189" s="44" t="str">
        <f t="shared" si="23"/>
        <v>Proton = proton_external</v>
      </c>
      <c r="L189" s="44" t="s">
        <v>441</v>
      </c>
      <c r="M189" s="44" t="s">
        <v>442</v>
      </c>
      <c r="N189" s="44" t="str">
        <f t="shared" si="24"/>
        <v>-inf</v>
      </c>
      <c r="O189" s="44" t="s">
        <v>217</v>
      </c>
      <c r="P189" s="44">
        <v>0</v>
      </c>
      <c r="Q189" s="44">
        <v>0</v>
      </c>
      <c r="R189" s="44">
        <v>1</v>
      </c>
      <c r="S189" s="44">
        <v>1</v>
      </c>
      <c r="T189" s="44">
        <v>0</v>
      </c>
      <c r="U189" s="44">
        <v>0.01</v>
      </c>
    </row>
    <row r="190" spans="1:21" x14ac:dyDescent="0.25">
      <c r="A190" s="25" t="str">
        <f>Master!A474</f>
        <v>R474</v>
      </c>
      <c r="B190" s="25" t="str">
        <f>Master!B474</f>
        <v xml:space="preserve">O2_diffusion                       </v>
      </c>
      <c r="C190" s="25" t="str">
        <f>Master!C474</f>
        <v xml:space="preserve">1 O2_out = 1 O2 </v>
      </c>
      <c r="D190" s="25">
        <f>Master!D474</f>
        <v>0</v>
      </c>
      <c r="E190" s="25">
        <f>Master!E474</f>
        <v>0</v>
      </c>
      <c r="F190" s="25">
        <f>Master!F474</f>
        <v>0</v>
      </c>
      <c r="G190" s="25">
        <f>Master!G474</f>
        <v>0</v>
      </c>
      <c r="H190" s="25" t="str">
        <f>Master!H474</f>
        <v>Y</v>
      </c>
      <c r="I190" s="25"/>
      <c r="J190" s="44" t="str">
        <f t="shared" si="22"/>
        <v>R474</v>
      </c>
      <c r="K190" s="44" t="str">
        <f t="shared" si="23"/>
        <v xml:space="preserve">1 O2_out = 1 O2 </v>
      </c>
      <c r="L190" s="44" t="s">
        <v>441</v>
      </c>
      <c r="M190" s="44" t="s">
        <v>442</v>
      </c>
      <c r="N190" s="44" t="str">
        <f t="shared" si="24"/>
        <v>-inf</v>
      </c>
      <c r="O190" s="44" t="s">
        <v>217</v>
      </c>
      <c r="P190" s="44">
        <v>0</v>
      </c>
      <c r="Q190" s="44">
        <v>0</v>
      </c>
      <c r="R190" s="44">
        <v>1</v>
      </c>
      <c r="S190" s="44">
        <v>1</v>
      </c>
      <c r="T190" s="44">
        <v>0</v>
      </c>
      <c r="U190" s="44">
        <v>0.01</v>
      </c>
    </row>
    <row r="191" spans="1:21" x14ac:dyDescent="0.25">
      <c r="A191" s="25" t="str">
        <f>Master!A475</f>
        <v>R475</v>
      </c>
      <c r="B191" s="25">
        <f>Master!B475</f>
        <v>0</v>
      </c>
      <c r="C191" s="25" t="str">
        <f>Master!C475</f>
        <v>H2S  =  H2S_ext</v>
      </c>
      <c r="D191" s="25">
        <f>Master!D475</f>
        <v>0</v>
      </c>
      <c r="E191" s="25">
        <f>Master!E475</f>
        <v>0</v>
      </c>
      <c r="F191" s="25">
        <f>Master!F475</f>
        <v>0</v>
      </c>
      <c r="G191" s="25">
        <f>Master!G475</f>
        <v>0</v>
      </c>
      <c r="H191" s="25" t="str">
        <f>Master!H475</f>
        <v>Y</v>
      </c>
      <c r="I191" s="25"/>
      <c r="J191" s="44" t="str">
        <f t="shared" si="22"/>
        <v>R475</v>
      </c>
      <c r="K191" s="44" t="str">
        <f t="shared" si="23"/>
        <v>H2S  =  H2S_ext</v>
      </c>
      <c r="L191" s="44" t="s">
        <v>441</v>
      </c>
      <c r="M191" s="44" t="s">
        <v>442</v>
      </c>
      <c r="N191" s="44" t="str">
        <f t="shared" si="24"/>
        <v>-inf</v>
      </c>
      <c r="O191" s="44" t="s">
        <v>217</v>
      </c>
      <c r="P191" s="44">
        <v>0</v>
      </c>
      <c r="Q191" s="44">
        <v>0</v>
      </c>
      <c r="R191" s="44">
        <v>1</v>
      </c>
      <c r="S191" s="44">
        <v>1</v>
      </c>
      <c r="T191" s="44">
        <v>0</v>
      </c>
      <c r="U191" s="44">
        <v>0.01</v>
      </c>
    </row>
    <row r="192" spans="1:21" x14ac:dyDescent="0.25">
      <c r="A192" s="25" t="str">
        <f>Master!A476</f>
        <v>R476</v>
      </c>
      <c r="B192" s="25">
        <f>Master!B476</f>
        <v>0</v>
      </c>
      <c r="C192" s="25" t="str">
        <f>Master!C476</f>
        <v>Sulfur = Sulfur_ext</v>
      </c>
      <c r="D192" s="25">
        <f>Master!D476</f>
        <v>0</v>
      </c>
      <c r="E192" s="25">
        <f>Master!E476</f>
        <v>0</v>
      </c>
      <c r="F192" s="25">
        <f>Master!F476</f>
        <v>0</v>
      </c>
      <c r="G192" s="25">
        <f>Master!G476</f>
        <v>0</v>
      </c>
      <c r="H192" s="25" t="str">
        <f>Master!H476</f>
        <v>Y</v>
      </c>
      <c r="I192" s="25"/>
      <c r="J192" s="44" t="str">
        <f t="shared" si="22"/>
        <v>R476</v>
      </c>
      <c r="K192" s="44" t="str">
        <f t="shared" si="23"/>
        <v>Sulfur = Sulfur_ext</v>
      </c>
      <c r="L192" s="44" t="s">
        <v>441</v>
      </c>
      <c r="M192" s="44" t="s">
        <v>442</v>
      </c>
      <c r="N192" s="44" t="str">
        <f t="shared" si="24"/>
        <v>-inf</v>
      </c>
      <c r="O192" s="44" t="s">
        <v>217</v>
      </c>
      <c r="P192" s="44">
        <v>0</v>
      </c>
      <c r="Q192" s="44">
        <v>0</v>
      </c>
      <c r="R192" s="44">
        <v>1</v>
      </c>
      <c r="S192" s="44">
        <v>1</v>
      </c>
      <c r="T192" s="44">
        <v>0</v>
      </c>
      <c r="U192" s="44">
        <v>0.01</v>
      </c>
    </row>
    <row r="193" spans="1:21" x14ac:dyDescent="0.25">
      <c r="A193" s="25" t="str">
        <f>Master!A477</f>
        <v>R477</v>
      </c>
      <c r="B193" s="25">
        <f>Master!B477</f>
        <v>0</v>
      </c>
      <c r="C193" s="25" t="str">
        <f>Master!C477</f>
        <v>Sulfite = Sulfite_ext</v>
      </c>
      <c r="D193" s="25">
        <f>Master!D477</f>
        <v>0</v>
      </c>
      <c r="E193" s="25">
        <f>Master!E477</f>
        <v>0</v>
      </c>
      <c r="F193" s="25">
        <f>Master!F477</f>
        <v>0</v>
      </c>
      <c r="G193" s="25">
        <f>Master!G477</f>
        <v>0</v>
      </c>
      <c r="H193" s="25" t="str">
        <f>Master!H477</f>
        <v>Y</v>
      </c>
      <c r="I193" s="25"/>
      <c r="J193" s="44" t="str">
        <f t="shared" si="22"/>
        <v>R477</v>
      </c>
      <c r="K193" s="44" t="str">
        <f t="shared" si="23"/>
        <v>Sulfite = Sulfite_ext</v>
      </c>
      <c r="L193" s="44" t="s">
        <v>441</v>
      </c>
      <c r="M193" s="44" t="s">
        <v>442</v>
      </c>
      <c r="N193" s="44" t="str">
        <f t="shared" si="24"/>
        <v>-inf</v>
      </c>
      <c r="O193" s="44" t="s">
        <v>217</v>
      </c>
      <c r="P193" s="44">
        <v>0</v>
      </c>
      <c r="Q193" s="44">
        <v>0</v>
      </c>
      <c r="R193" s="44">
        <v>1</v>
      </c>
      <c r="S193" s="44">
        <v>1</v>
      </c>
      <c r="T193" s="44">
        <v>0</v>
      </c>
      <c r="U193" s="44">
        <v>0.01</v>
      </c>
    </row>
    <row r="194" spans="1:21" x14ac:dyDescent="0.25">
      <c r="A194" s="25" t="str">
        <f>Master!A478</f>
        <v>R478</v>
      </c>
      <c r="B194" s="25">
        <f>Master!B478</f>
        <v>0</v>
      </c>
      <c r="C194" s="25" t="str">
        <f>Master!C478</f>
        <v>Sulfate = Sulfate_ext</v>
      </c>
      <c r="D194" s="25">
        <f>Master!D478</f>
        <v>0</v>
      </c>
      <c r="E194" s="25">
        <f>Master!E478</f>
        <v>0</v>
      </c>
      <c r="F194" s="25">
        <f>Master!F478</f>
        <v>0</v>
      </c>
      <c r="G194" s="25">
        <f>Master!G478</f>
        <v>0</v>
      </c>
      <c r="H194" s="25" t="str">
        <f>Master!H478</f>
        <v>Y</v>
      </c>
      <c r="I194" s="25"/>
      <c r="J194" s="44" t="str">
        <f t="shared" si="22"/>
        <v>R478</v>
      </c>
      <c r="K194" s="44" t="str">
        <f t="shared" si="23"/>
        <v>Sulfate = Sulfate_ext</v>
      </c>
      <c r="L194" s="44" t="s">
        <v>441</v>
      </c>
      <c r="M194" s="44" t="s">
        <v>442</v>
      </c>
      <c r="N194" s="44" t="str">
        <f t="shared" si="24"/>
        <v>-inf</v>
      </c>
      <c r="O194" s="44" t="s">
        <v>217</v>
      </c>
      <c r="P194" s="44">
        <v>0</v>
      </c>
      <c r="Q194" s="44">
        <v>0</v>
      </c>
      <c r="R194" s="44">
        <v>1</v>
      </c>
      <c r="S194" s="44">
        <v>1</v>
      </c>
      <c r="T194" s="44">
        <v>0</v>
      </c>
      <c r="U194" s="44">
        <v>0.01</v>
      </c>
    </row>
    <row r="195" spans="1:21" x14ac:dyDescent="0.25">
      <c r="A195" s="25" t="str">
        <f>Master!A479</f>
        <v>R479</v>
      </c>
      <c r="B195" s="25">
        <f>Master!B479</f>
        <v>0</v>
      </c>
      <c r="C195" s="25" t="str">
        <f>Master!C479</f>
        <v>Thiosulfate = Thiosulfate_ext</v>
      </c>
      <c r="D195" s="25">
        <f>Master!D479</f>
        <v>0</v>
      </c>
      <c r="E195" s="25">
        <f>Master!E479</f>
        <v>0</v>
      </c>
      <c r="F195" s="25">
        <f>Master!F479</f>
        <v>0</v>
      </c>
      <c r="G195" s="25">
        <f>Master!G479</f>
        <v>0</v>
      </c>
      <c r="H195" s="25" t="str">
        <f>Master!H479</f>
        <v>Y</v>
      </c>
      <c r="I195" s="25"/>
      <c r="J195" s="44" t="str">
        <f t="shared" si="22"/>
        <v>R479</v>
      </c>
      <c r="K195" s="44" t="str">
        <f t="shared" si="23"/>
        <v>Thiosulfate = Thiosulfate_ext</v>
      </c>
      <c r="L195" s="44" t="s">
        <v>441</v>
      </c>
      <c r="M195" s="44" t="s">
        <v>442</v>
      </c>
      <c r="N195" s="44" t="str">
        <f t="shared" si="24"/>
        <v>-inf</v>
      </c>
      <c r="O195" s="44" t="s">
        <v>217</v>
      </c>
      <c r="P195" s="44">
        <v>0</v>
      </c>
      <c r="Q195" s="44">
        <v>0</v>
      </c>
      <c r="R195" s="44">
        <v>1</v>
      </c>
      <c r="S195" s="44">
        <v>1</v>
      </c>
      <c r="T195" s="44">
        <v>0</v>
      </c>
      <c r="U195" s="44">
        <v>0.01</v>
      </c>
    </row>
    <row r="196" spans="1:21" x14ac:dyDescent="0.25">
      <c r="A196" s="25" t="str">
        <f>Master!A480</f>
        <v>R480</v>
      </c>
      <c r="B196" s="25">
        <f>Master!B480</f>
        <v>0</v>
      </c>
      <c r="C196" s="25" t="str">
        <f>Master!C480</f>
        <v>tetrathionate = tetrathionate_ext</v>
      </c>
      <c r="D196" s="25">
        <f>Master!D480</f>
        <v>0</v>
      </c>
      <c r="E196" s="25">
        <f>Master!E480</f>
        <v>0</v>
      </c>
      <c r="F196" s="25">
        <f>Master!F480</f>
        <v>0</v>
      </c>
      <c r="G196" s="25">
        <f>Master!G480</f>
        <v>0</v>
      </c>
      <c r="H196" s="25" t="str">
        <f>Master!H480</f>
        <v>Y</v>
      </c>
      <c r="I196" s="25"/>
      <c r="J196" s="44" t="str">
        <f t="shared" si="22"/>
        <v>R480</v>
      </c>
      <c r="K196" s="44" t="str">
        <f t="shared" si="23"/>
        <v>tetrathionate = tetrathionate_ext</v>
      </c>
      <c r="L196" s="44" t="s">
        <v>441</v>
      </c>
      <c r="M196" s="44" t="s">
        <v>442</v>
      </c>
      <c r="N196" s="44" t="str">
        <f t="shared" si="24"/>
        <v>-inf</v>
      </c>
      <c r="O196" s="44" t="s">
        <v>217</v>
      </c>
      <c r="P196" s="44">
        <v>0</v>
      </c>
      <c r="Q196" s="44">
        <v>0</v>
      </c>
      <c r="R196" s="44">
        <v>1</v>
      </c>
      <c r="S196" s="44">
        <v>1</v>
      </c>
      <c r="T196" s="44">
        <v>0</v>
      </c>
      <c r="U196" s="44">
        <v>0.01</v>
      </c>
    </row>
    <row r="197" spans="1:21" x14ac:dyDescent="0.25">
      <c r="A197" s="25" t="str">
        <f>Master!A481</f>
        <v>R481</v>
      </c>
      <c r="B197" s="25" t="str">
        <f>Master!B481</f>
        <v xml:space="preserve">phosphate_uptake                   </v>
      </c>
      <c r="C197" s="25" t="str">
        <f>Master!C481</f>
        <v xml:space="preserve">1 ATP + 1 H2O + 1 Phosphate_out = 1 ADP + 2 Phosphate + 1 Proton </v>
      </c>
      <c r="D197" s="25">
        <f>Master!D481</f>
        <v>0</v>
      </c>
      <c r="E197" s="25">
        <f>Master!E481</f>
        <v>0</v>
      </c>
      <c r="F197" s="25">
        <f>Master!F481</f>
        <v>0</v>
      </c>
      <c r="G197" s="25">
        <f>Master!G481</f>
        <v>0</v>
      </c>
      <c r="H197" s="25" t="str">
        <f>Master!H481</f>
        <v>N</v>
      </c>
      <c r="I197" s="25"/>
      <c r="J197" s="44" t="str">
        <f t="shared" si="22"/>
        <v>R481</v>
      </c>
      <c r="K197" s="44" t="str">
        <f t="shared" si="23"/>
        <v xml:space="preserve">1 ATP + 1 H2O + 1 Phosphate_out = 1 ADP + 2 Phosphate + 1 Proton </v>
      </c>
      <c r="L197" s="44" t="s">
        <v>441</v>
      </c>
      <c r="M197" s="44" t="s">
        <v>442</v>
      </c>
      <c r="N197" s="44" t="str">
        <f t="shared" si="24"/>
        <v>0</v>
      </c>
      <c r="O197" s="44" t="s">
        <v>217</v>
      </c>
      <c r="P197" s="44">
        <v>0</v>
      </c>
      <c r="Q197" s="44">
        <v>0</v>
      </c>
      <c r="R197" s="44">
        <v>1</v>
      </c>
      <c r="S197" s="44">
        <v>1</v>
      </c>
      <c r="T197" s="44">
        <v>0</v>
      </c>
      <c r="U197" s="44">
        <v>0.01</v>
      </c>
    </row>
    <row r="198" spans="1:21" x14ac:dyDescent="0.25">
      <c r="A198" s="25" t="str">
        <f>Master!A482</f>
        <v>R482</v>
      </c>
      <c r="B198" s="25" t="str">
        <f>Master!B482</f>
        <v xml:space="preserve">CO2_diffusion                      </v>
      </c>
      <c r="C198" s="25" t="str">
        <f>Master!C482</f>
        <v xml:space="preserve">1 CO2 = 1 CO2_out </v>
      </c>
      <c r="D198" s="25">
        <f>Master!D482</f>
        <v>0</v>
      </c>
      <c r="E198" s="25">
        <f>Master!E482</f>
        <v>0</v>
      </c>
      <c r="F198" s="25">
        <f>Master!F482</f>
        <v>0</v>
      </c>
      <c r="G198" s="25">
        <f>Master!G482</f>
        <v>0</v>
      </c>
      <c r="H198" s="25" t="str">
        <f>Master!H482</f>
        <v>Y</v>
      </c>
      <c r="I198" s="25"/>
      <c r="J198" s="44" t="str">
        <f t="shared" si="22"/>
        <v>R482</v>
      </c>
      <c r="K198" s="44" t="str">
        <f t="shared" si="23"/>
        <v xml:space="preserve">1 CO2 = 1 CO2_out </v>
      </c>
      <c r="L198" s="44" t="s">
        <v>441</v>
      </c>
      <c r="M198" s="44" t="s">
        <v>442</v>
      </c>
      <c r="N198" s="44" t="str">
        <f t="shared" si="24"/>
        <v>-inf</v>
      </c>
      <c r="O198" s="44" t="s">
        <v>217</v>
      </c>
      <c r="P198" s="44">
        <v>0</v>
      </c>
      <c r="Q198" s="44">
        <v>0</v>
      </c>
      <c r="R198" s="44">
        <v>1</v>
      </c>
      <c r="S198" s="44">
        <v>1</v>
      </c>
      <c r="T198" s="44">
        <v>0</v>
      </c>
      <c r="U198" s="44">
        <v>0.01</v>
      </c>
    </row>
    <row r="199" spans="1:21" x14ac:dyDescent="0.25">
      <c r="A199" s="25" t="str">
        <f>Master!A483</f>
        <v>R483</v>
      </c>
      <c r="B199" s="25" t="str">
        <f>Master!B483</f>
        <v xml:space="preserve">NH3_transport                      </v>
      </c>
      <c r="C199" s="25" t="str">
        <f>Master!C483</f>
        <v xml:space="preserve">1 NH3_ext = 1 NH3 </v>
      </c>
      <c r="D199" s="25">
        <f>Master!D483</f>
        <v>0</v>
      </c>
      <c r="E199" s="25">
        <f>Master!E483</f>
        <v>0</v>
      </c>
      <c r="F199" s="25">
        <f>Master!F483</f>
        <v>0</v>
      </c>
      <c r="G199" s="25">
        <f>Master!G483</f>
        <v>0</v>
      </c>
      <c r="H199" s="25" t="str">
        <f>Master!H483</f>
        <v>Y</v>
      </c>
      <c r="I199" s="25"/>
      <c r="J199" s="44" t="str">
        <f t="shared" si="22"/>
        <v>R483</v>
      </c>
      <c r="K199" s="44" t="str">
        <f t="shared" si="23"/>
        <v xml:space="preserve">1 NH3_ext = 1 NH3 </v>
      </c>
      <c r="L199" s="44" t="s">
        <v>441</v>
      </c>
      <c r="M199" s="44" t="s">
        <v>442</v>
      </c>
      <c r="N199" s="44" t="str">
        <f t="shared" si="24"/>
        <v>-inf</v>
      </c>
      <c r="O199" s="44" t="s">
        <v>217</v>
      </c>
      <c r="P199" s="44">
        <v>0</v>
      </c>
      <c r="Q199" s="44">
        <v>0</v>
      </c>
      <c r="R199" s="44">
        <v>1</v>
      </c>
      <c r="S199" s="44">
        <v>1</v>
      </c>
      <c r="T199" s="44">
        <v>0</v>
      </c>
      <c r="U199" s="44">
        <v>0.01</v>
      </c>
    </row>
    <row r="200" spans="1:21" x14ac:dyDescent="0.25">
      <c r="A200" s="25" t="str">
        <f>Master!A484</f>
        <v>R484</v>
      </c>
      <c r="B200" s="25">
        <f>Master!B484</f>
        <v>0</v>
      </c>
      <c r="C200" s="25" t="str">
        <f>Master!C484</f>
        <v>Fe_II_ext = Fe_II</v>
      </c>
      <c r="D200" s="25">
        <f>Master!D484</f>
        <v>0</v>
      </c>
      <c r="E200" s="25">
        <f>Master!E484</f>
        <v>0</v>
      </c>
      <c r="F200" s="25">
        <f>Master!F484</f>
        <v>0</v>
      </c>
      <c r="G200" s="25">
        <f>Master!G484</f>
        <v>0</v>
      </c>
      <c r="H200" s="25" t="str">
        <f>Master!H484</f>
        <v>N</v>
      </c>
      <c r="I200" s="25"/>
      <c r="J200" s="44" t="str">
        <f t="shared" si="22"/>
        <v>R484</v>
      </c>
      <c r="K200" s="44" t="str">
        <f t="shared" si="23"/>
        <v>Fe_II_ext = Fe_II</v>
      </c>
      <c r="L200" s="44" t="s">
        <v>441</v>
      </c>
      <c r="M200" s="44" t="s">
        <v>442</v>
      </c>
      <c r="N200" s="44" t="str">
        <f t="shared" si="24"/>
        <v>0</v>
      </c>
      <c r="O200" s="44" t="s">
        <v>217</v>
      </c>
      <c r="P200" s="44">
        <v>0</v>
      </c>
      <c r="Q200" s="44">
        <v>0</v>
      </c>
      <c r="R200" s="44">
        <v>1</v>
      </c>
      <c r="S200" s="44">
        <v>1</v>
      </c>
      <c r="T200" s="44">
        <v>0</v>
      </c>
      <c r="U200" s="44">
        <v>0.01</v>
      </c>
    </row>
    <row r="201" spans="1:21" x14ac:dyDescent="0.25">
      <c r="A201" s="25" t="str">
        <f>Master!A485</f>
        <v>R485</v>
      </c>
      <c r="B201" s="25">
        <f>Master!B485</f>
        <v>0</v>
      </c>
      <c r="C201" s="25" t="str">
        <f>Master!C485</f>
        <v>Fe_III = Fe_III_ext</v>
      </c>
      <c r="D201" s="25">
        <f>Master!D485</f>
        <v>0</v>
      </c>
      <c r="E201" s="25">
        <f>Master!E485</f>
        <v>0</v>
      </c>
      <c r="F201" s="25">
        <f>Master!F485</f>
        <v>0</v>
      </c>
      <c r="G201" s="25">
        <f>Master!G485</f>
        <v>0</v>
      </c>
      <c r="H201" s="25" t="str">
        <f>Master!H485</f>
        <v>N</v>
      </c>
      <c r="I201" s="25"/>
      <c r="J201" s="44" t="str">
        <f t="shared" si="22"/>
        <v>R485</v>
      </c>
      <c r="K201" s="44" t="str">
        <f t="shared" si="23"/>
        <v>Fe_III = Fe_III_ext</v>
      </c>
      <c r="L201" s="44" t="s">
        <v>441</v>
      </c>
      <c r="M201" s="44" t="s">
        <v>442</v>
      </c>
      <c r="N201" s="44" t="str">
        <f t="shared" si="24"/>
        <v>0</v>
      </c>
      <c r="O201" s="44" t="s">
        <v>217</v>
      </c>
      <c r="P201" s="44">
        <v>0</v>
      </c>
      <c r="Q201" s="44">
        <v>0</v>
      </c>
      <c r="R201" s="44">
        <v>1</v>
      </c>
      <c r="S201" s="44">
        <v>1</v>
      </c>
      <c r="T201" s="44">
        <v>0</v>
      </c>
      <c r="U201" s="44">
        <v>0.01</v>
      </c>
    </row>
    <row r="202" spans="1:21" x14ac:dyDescent="0.25">
      <c r="A202" s="25" t="str">
        <f>Master!A486</f>
        <v>R486</v>
      </c>
      <c r="B202" s="25" t="str">
        <f>Master!B486</f>
        <v>formaldehyde_diffusion</v>
      </c>
      <c r="C202" s="25" t="str">
        <f>Master!C486</f>
        <v>formaldehyde = formaldehyde_ext</v>
      </c>
      <c r="D202" s="25">
        <f>Master!D486</f>
        <v>0</v>
      </c>
      <c r="E202" s="25">
        <f>Master!E486</f>
        <v>0</v>
      </c>
      <c r="F202" s="25">
        <f>Master!F486</f>
        <v>0</v>
      </c>
      <c r="G202" s="25">
        <f>Master!G486</f>
        <v>0</v>
      </c>
      <c r="H202" s="25" t="str">
        <f>Master!H486</f>
        <v>Y</v>
      </c>
      <c r="I202" s="25"/>
      <c r="J202" s="44" t="str">
        <f t="shared" si="22"/>
        <v>R486</v>
      </c>
      <c r="K202" s="44" t="str">
        <f t="shared" si="23"/>
        <v>formaldehyde = formaldehyde_ext</v>
      </c>
      <c r="L202" s="44" t="s">
        <v>441</v>
      </c>
      <c r="M202" s="44" t="s">
        <v>442</v>
      </c>
      <c r="N202" s="44" t="str">
        <f t="shared" si="24"/>
        <v>-inf</v>
      </c>
      <c r="O202" s="44" t="s">
        <v>217</v>
      </c>
      <c r="P202" s="44">
        <v>0</v>
      </c>
      <c r="Q202" s="44">
        <v>0</v>
      </c>
      <c r="R202" s="44">
        <v>1</v>
      </c>
      <c r="S202" s="44">
        <v>1</v>
      </c>
      <c r="T202" s="44">
        <v>0</v>
      </c>
      <c r="U202" s="44">
        <v>0.01</v>
      </c>
    </row>
    <row r="203" spans="1:21" x14ac:dyDescent="0.25">
      <c r="A203" s="25" t="str">
        <f>Master!A487</f>
        <v>R487</v>
      </c>
      <c r="B203" s="25" t="str">
        <f>Master!B487</f>
        <v>formate_diffusion</v>
      </c>
      <c r="C203" s="25" t="str">
        <f>Master!C487</f>
        <v>formate = formate_ext</v>
      </c>
      <c r="D203" s="25">
        <f>Master!D487</f>
        <v>0</v>
      </c>
      <c r="E203" s="25">
        <f>Master!E487</f>
        <v>0</v>
      </c>
      <c r="F203" s="25">
        <f>Master!F487</f>
        <v>0</v>
      </c>
      <c r="G203" s="25">
        <f>Master!G487</f>
        <v>0</v>
      </c>
      <c r="H203" s="25" t="str">
        <f>Master!H487</f>
        <v>Y</v>
      </c>
      <c r="I203" s="25"/>
      <c r="J203" s="44" t="str">
        <f t="shared" si="22"/>
        <v>R487</v>
      </c>
      <c r="K203" s="44" t="str">
        <f t="shared" si="23"/>
        <v>formate = formate_ext</v>
      </c>
      <c r="L203" s="44" t="s">
        <v>441</v>
      </c>
      <c r="M203" s="44" t="s">
        <v>442</v>
      </c>
      <c r="N203" s="44" t="str">
        <f t="shared" si="24"/>
        <v>-inf</v>
      </c>
      <c r="O203" s="44" t="s">
        <v>217</v>
      </c>
      <c r="P203" s="44">
        <v>0</v>
      </c>
      <c r="Q203" s="44">
        <v>0</v>
      </c>
      <c r="R203" s="44">
        <v>1</v>
      </c>
      <c r="S203" s="44">
        <v>1</v>
      </c>
      <c r="T203" s="44">
        <v>0</v>
      </c>
      <c r="U203" s="44">
        <v>0.01</v>
      </c>
    </row>
    <row r="204" spans="1:21" x14ac:dyDescent="0.25">
      <c r="A204" s="25" t="str">
        <f>Master!A489</f>
        <v>R489</v>
      </c>
      <c r="B204" s="25" t="str">
        <f>Master!B489</f>
        <v>Maintenance</v>
      </c>
      <c r="C204" s="25" t="str">
        <f>Master!C489</f>
        <v>1 ATP + 1 H2O = 1 ADP + 1 Maintenance_energy + 1 Phosphate + 1 Proton</v>
      </c>
      <c r="D204" s="25">
        <f>Master!D489</f>
        <v>0</v>
      </c>
      <c r="E204" s="25">
        <f>Master!E489</f>
        <v>0</v>
      </c>
      <c r="F204" s="25">
        <f>Master!F489</f>
        <v>0</v>
      </c>
      <c r="G204" s="25">
        <f>Master!G489</f>
        <v>0</v>
      </c>
      <c r="H204" s="25" t="str">
        <f>Master!H489</f>
        <v>N</v>
      </c>
      <c r="I204" s="25"/>
      <c r="J204" s="44" t="str">
        <f t="shared" si="22"/>
        <v>R489</v>
      </c>
      <c r="K204" s="44" t="str">
        <f t="shared" si="23"/>
        <v>1 ATP + 1 H2O = 1 ADP + 1 Maintenance_energy + 1 Phosphate + 1 Proton</v>
      </c>
      <c r="L204" s="44" t="s">
        <v>441</v>
      </c>
      <c r="M204" s="44" t="s">
        <v>442</v>
      </c>
      <c r="N204" s="44" t="str">
        <f t="shared" si="24"/>
        <v>0</v>
      </c>
      <c r="O204" s="44" t="s">
        <v>217</v>
      </c>
      <c r="P204" s="44">
        <v>0</v>
      </c>
      <c r="Q204" s="44">
        <v>0</v>
      </c>
      <c r="R204" s="44">
        <v>1</v>
      </c>
      <c r="S204" s="44">
        <v>1</v>
      </c>
      <c r="T204" s="44">
        <v>0</v>
      </c>
      <c r="U204" s="44">
        <v>0.01</v>
      </c>
    </row>
    <row r="205" spans="1:21" x14ac:dyDescent="0.25">
      <c r="A205" s="25" t="str">
        <f>Master!A491</f>
        <v>R491</v>
      </c>
      <c r="B205" s="25" t="str">
        <f>Master!B491</f>
        <v>Maintenance_leak</v>
      </c>
      <c r="C205" s="25" t="str">
        <f>Master!C491</f>
        <v>1 Maintenance_energy = 1 Maintenance_leak</v>
      </c>
      <c r="D205" s="25">
        <f>Master!D491</f>
        <v>0</v>
      </c>
      <c r="E205" s="25">
        <f>Master!E491</f>
        <v>0</v>
      </c>
      <c r="F205" s="25">
        <f>Master!F491</f>
        <v>0</v>
      </c>
      <c r="G205" s="25">
        <f>Master!G491</f>
        <v>0</v>
      </c>
      <c r="H205" s="25" t="str">
        <f>Master!H491</f>
        <v>N</v>
      </c>
      <c r="I205" s="25"/>
      <c r="J205" s="44" t="str">
        <f t="shared" si="22"/>
        <v>R491</v>
      </c>
      <c r="K205" s="44" t="str">
        <f t="shared" si="23"/>
        <v>1 Maintenance_energy = 1 Maintenance_leak</v>
      </c>
      <c r="L205" s="44" t="s">
        <v>441</v>
      </c>
      <c r="M205" s="44" t="s">
        <v>442</v>
      </c>
      <c r="N205" s="44" t="str">
        <f t="shared" si="24"/>
        <v>0</v>
      </c>
      <c r="O205" s="44" t="s">
        <v>217</v>
      </c>
      <c r="P205" s="44">
        <v>0</v>
      </c>
      <c r="Q205" s="44">
        <v>0</v>
      </c>
      <c r="R205" s="44">
        <v>1</v>
      </c>
      <c r="S205" s="44">
        <v>1</v>
      </c>
      <c r="T205" s="44">
        <v>0</v>
      </c>
      <c r="U205" s="44">
        <v>0.01</v>
      </c>
    </row>
    <row r="206" spans="1:21" x14ac:dyDescent="0.25">
      <c r="A206" s="25"/>
      <c r="B206" s="25"/>
      <c r="C206" s="25"/>
      <c r="D206" s="25"/>
      <c r="E206" s="25"/>
      <c r="F206" s="25"/>
      <c r="G206" s="25"/>
      <c r="H206" s="25"/>
      <c r="I206" s="25"/>
      <c r="J206" s="25"/>
      <c r="K206" s="25"/>
      <c r="L206" s="25"/>
      <c r="M206" s="25"/>
      <c r="N206" s="25"/>
      <c r="O206" s="25"/>
      <c r="P206" s="25"/>
      <c r="Q206" s="25"/>
      <c r="R206" s="25"/>
      <c r="S206" s="25"/>
      <c r="T206" s="25"/>
      <c r="U206" s="25"/>
    </row>
    <row r="207" spans="1:21" x14ac:dyDescent="0.25">
      <c r="A207" s="25"/>
      <c r="B207" s="25"/>
      <c r="C207" s="25"/>
      <c r="D207" s="25"/>
      <c r="E207" s="25"/>
      <c r="F207" s="25"/>
      <c r="G207" s="25"/>
      <c r="H207" s="25"/>
      <c r="I207" s="25"/>
      <c r="J207" s="25"/>
      <c r="K207" s="25"/>
      <c r="L207" s="25"/>
      <c r="M207" s="25"/>
      <c r="N207" s="25"/>
      <c r="O207" s="25"/>
      <c r="P207" s="25"/>
      <c r="Q207" s="25"/>
      <c r="R207" s="25"/>
      <c r="S207" s="25"/>
      <c r="T207" s="25"/>
      <c r="U207" s="25"/>
    </row>
    <row r="208" spans="1:21" x14ac:dyDescent="0.25">
      <c r="A208" s="25"/>
      <c r="B208" s="25"/>
      <c r="C208" s="25"/>
      <c r="D208" s="25"/>
      <c r="E208" s="25"/>
      <c r="F208" s="25"/>
      <c r="G208" s="25"/>
      <c r="H208" s="25"/>
      <c r="I208" s="25"/>
      <c r="J208" s="25"/>
      <c r="K208" s="25"/>
      <c r="L208" s="25"/>
      <c r="M208" s="25"/>
      <c r="N208" s="25"/>
      <c r="O208" s="25"/>
      <c r="P208" s="25"/>
      <c r="Q208" s="25"/>
      <c r="R208" s="25"/>
      <c r="S208" s="25"/>
      <c r="T208" s="25"/>
      <c r="U208" s="25"/>
    </row>
    <row r="209" spans="1:21" x14ac:dyDescent="0.25">
      <c r="A209" s="25"/>
      <c r="B209" s="25"/>
      <c r="C209" s="25"/>
      <c r="D209" s="25"/>
      <c r="E209" s="25"/>
      <c r="F209" s="25"/>
      <c r="G209" s="25"/>
      <c r="H209" s="25"/>
      <c r="I209" s="25"/>
      <c r="J209" s="25"/>
      <c r="K209" s="25"/>
      <c r="L209" s="25"/>
      <c r="M209" s="25"/>
      <c r="N209" s="25"/>
      <c r="O209" s="25"/>
      <c r="P209" s="25"/>
      <c r="Q209" s="25"/>
      <c r="R209" s="25"/>
      <c r="S209" s="25"/>
      <c r="T209" s="25"/>
      <c r="U209" s="25"/>
    </row>
    <row r="210" spans="1:21" x14ac:dyDescent="0.25">
      <c r="A210" s="25"/>
      <c r="B210" s="25"/>
      <c r="C210" s="25"/>
      <c r="D210" s="25"/>
      <c r="E210" s="25"/>
      <c r="F210" s="25"/>
      <c r="G210" s="25"/>
      <c r="H210" s="25"/>
      <c r="I210" s="25"/>
      <c r="J210" s="25"/>
      <c r="K210" s="25"/>
      <c r="L210" s="25"/>
      <c r="M210" s="25"/>
      <c r="N210" s="25"/>
      <c r="O210" s="25"/>
      <c r="P210" s="25"/>
      <c r="Q210" s="25"/>
      <c r="R210" s="25"/>
      <c r="S210" s="25"/>
      <c r="T210" s="25"/>
      <c r="U210" s="25"/>
    </row>
    <row r="211" spans="1:21" x14ac:dyDescent="0.25">
      <c r="A211" s="25"/>
      <c r="B211" s="25"/>
      <c r="C211" s="25"/>
      <c r="D211" s="25"/>
      <c r="E211" s="25"/>
      <c r="F211" s="25"/>
      <c r="G211" s="25"/>
      <c r="H211" s="25"/>
      <c r="I211" s="25"/>
      <c r="J211" s="25"/>
      <c r="K211" s="25"/>
      <c r="L211" s="25"/>
      <c r="M211" s="25"/>
      <c r="N211" s="25"/>
      <c r="O211" s="25"/>
      <c r="P211" s="25"/>
      <c r="Q211" s="25"/>
      <c r="R211" s="25"/>
      <c r="S211" s="25"/>
      <c r="T211" s="25"/>
      <c r="U211" s="25"/>
    </row>
    <row r="212" spans="1:21" x14ac:dyDescent="0.25">
      <c r="A212" s="25"/>
      <c r="B212" s="25"/>
      <c r="C212" s="25"/>
      <c r="D212" s="25"/>
      <c r="E212" s="25"/>
      <c r="F212" s="25"/>
      <c r="G212" s="25"/>
      <c r="H212" s="25"/>
      <c r="I212" s="25"/>
      <c r="J212" s="25"/>
      <c r="K212" s="25"/>
      <c r="L212" s="25"/>
      <c r="M212" s="25"/>
      <c r="N212" s="25"/>
      <c r="O212" s="25"/>
      <c r="P212" s="25"/>
      <c r="Q212" s="25"/>
      <c r="R212" s="25"/>
      <c r="S212" s="25"/>
      <c r="T212" s="25"/>
      <c r="U212" s="25"/>
    </row>
    <row r="213" spans="1:21" x14ac:dyDescent="0.25">
      <c r="A213" s="25"/>
      <c r="B213" s="25"/>
      <c r="C213" s="25"/>
      <c r="D213" s="25"/>
      <c r="E213" s="25"/>
      <c r="F213" s="25"/>
      <c r="G213" s="25"/>
      <c r="H213" s="25"/>
      <c r="I213" s="25"/>
      <c r="J213" s="25"/>
      <c r="K213" s="25"/>
      <c r="L213" s="25"/>
      <c r="M213" s="25"/>
      <c r="N213" s="25"/>
      <c r="O213" s="25"/>
      <c r="P213" s="25"/>
      <c r="Q213" s="25"/>
      <c r="R213" s="25"/>
      <c r="S213" s="25"/>
      <c r="T213" s="25"/>
      <c r="U213" s="25"/>
    </row>
    <row r="214" spans="1:21" x14ac:dyDescent="0.25">
      <c r="A214" s="25"/>
      <c r="B214" s="25"/>
      <c r="C214" s="25"/>
      <c r="D214" s="25"/>
      <c r="E214" s="25"/>
      <c r="F214" s="25"/>
      <c r="G214" s="25"/>
      <c r="H214" s="25"/>
      <c r="I214" s="25"/>
      <c r="J214" s="25"/>
      <c r="K214" s="25"/>
      <c r="L214" s="25"/>
      <c r="M214" s="25"/>
      <c r="N214" s="25"/>
      <c r="O214" s="25"/>
      <c r="P214" s="25"/>
      <c r="Q214" s="25"/>
      <c r="R214" s="25"/>
      <c r="S214" s="25"/>
      <c r="T214" s="25"/>
      <c r="U214" s="25"/>
    </row>
    <row r="215" spans="1:21" x14ac:dyDescent="0.25">
      <c r="A215" s="25"/>
      <c r="B215" s="25"/>
      <c r="C215" s="25"/>
      <c r="D215" s="25"/>
      <c r="E215" s="25"/>
      <c r="F215" s="25"/>
      <c r="G215" s="25"/>
      <c r="H215" s="25"/>
      <c r="I215" s="25"/>
      <c r="J215" s="25"/>
      <c r="K215" s="25"/>
      <c r="L215" s="25"/>
      <c r="M215" s="25"/>
      <c r="N215" s="25"/>
      <c r="O215" s="25"/>
      <c r="P215" s="25"/>
      <c r="Q215" s="25"/>
      <c r="R215" s="25"/>
      <c r="S215" s="25"/>
      <c r="T215" s="25"/>
      <c r="U215" s="25"/>
    </row>
    <row r="216" spans="1:21" x14ac:dyDescent="0.25">
      <c r="A216" s="25"/>
      <c r="B216" s="25"/>
      <c r="C216" s="25"/>
      <c r="D216" s="25"/>
      <c r="E216" s="25"/>
      <c r="F216" s="25"/>
      <c r="G216" s="25"/>
      <c r="H216" s="25"/>
      <c r="I216" s="25"/>
      <c r="J216" s="25"/>
      <c r="K216" s="25"/>
      <c r="L216" s="25"/>
      <c r="M216" s="25"/>
      <c r="N216" s="25"/>
      <c r="O216" s="25"/>
      <c r="P216" s="25"/>
      <c r="Q216" s="25"/>
      <c r="R216" s="25"/>
      <c r="S216" s="25"/>
      <c r="T216" s="25"/>
      <c r="U216" s="25"/>
    </row>
    <row r="217" spans="1:21" x14ac:dyDescent="0.25">
      <c r="A217" s="25"/>
      <c r="B217" s="25"/>
      <c r="C217" s="25"/>
      <c r="D217" s="25"/>
      <c r="E217" s="25"/>
      <c r="F217" s="25"/>
      <c r="G217" s="25"/>
      <c r="H217" s="25"/>
      <c r="I217" s="25"/>
      <c r="J217" s="25"/>
      <c r="K217" s="25"/>
      <c r="L217" s="25"/>
      <c r="M217" s="25"/>
      <c r="N217" s="25"/>
      <c r="O217" s="25"/>
      <c r="P217" s="25"/>
      <c r="Q217" s="25"/>
      <c r="R217" s="25"/>
      <c r="S217" s="25"/>
      <c r="T217" s="25"/>
      <c r="U217" s="25"/>
    </row>
    <row r="218" spans="1:21" x14ac:dyDescent="0.25">
      <c r="A218" s="25"/>
      <c r="B218" s="25"/>
      <c r="C218" s="25"/>
      <c r="D218" s="25"/>
      <c r="E218" s="25"/>
      <c r="F218" s="25"/>
      <c r="G218" s="25"/>
      <c r="H218" s="25"/>
      <c r="I218" s="25"/>
      <c r="J218" s="25"/>
      <c r="K218" s="25"/>
      <c r="L218" s="25"/>
      <c r="M218" s="25"/>
      <c r="N218" s="25"/>
      <c r="O218" s="25"/>
      <c r="P218" s="25"/>
      <c r="Q218" s="25"/>
      <c r="R218" s="25"/>
      <c r="S218" s="25"/>
      <c r="T218" s="25"/>
      <c r="U218" s="25"/>
    </row>
    <row r="219" spans="1:21" x14ac:dyDescent="0.25">
      <c r="A219" s="25"/>
      <c r="B219" s="25"/>
      <c r="C219" s="25"/>
      <c r="D219" s="25"/>
      <c r="E219" s="25"/>
      <c r="F219" s="25"/>
      <c r="G219" s="25"/>
      <c r="H219" s="25"/>
      <c r="I219" s="25"/>
      <c r="J219" s="25"/>
      <c r="K219" s="25"/>
      <c r="L219" s="25"/>
      <c r="M219" s="25"/>
      <c r="N219" s="25"/>
      <c r="O219" s="25"/>
      <c r="P219" s="25"/>
      <c r="Q219" s="25"/>
      <c r="R219" s="25"/>
      <c r="S219" s="25"/>
      <c r="T219" s="25"/>
      <c r="U219" s="25"/>
    </row>
    <row r="220" spans="1:21" x14ac:dyDescent="0.25">
      <c r="A220" s="25"/>
      <c r="B220" s="25"/>
      <c r="C220" s="25"/>
      <c r="D220" s="25"/>
      <c r="E220" s="25"/>
      <c r="F220" s="25"/>
      <c r="G220" s="25"/>
      <c r="H220" s="25"/>
      <c r="I220" s="25"/>
      <c r="J220" s="25"/>
      <c r="K220" s="25"/>
      <c r="L220" s="25"/>
      <c r="M220" s="25"/>
      <c r="N220" s="25"/>
      <c r="O220" s="25"/>
      <c r="P220" s="25"/>
      <c r="Q220" s="25"/>
      <c r="R220" s="25"/>
      <c r="S220" s="25"/>
      <c r="T220" s="25"/>
      <c r="U220" s="25"/>
    </row>
    <row r="221" spans="1:21" x14ac:dyDescent="0.25">
      <c r="A221" s="25"/>
      <c r="B221" s="25"/>
      <c r="C221" s="25"/>
      <c r="D221" s="25"/>
      <c r="E221" s="25"/>
      <c r="F221" s="25"/>
      <c r="G221" s="25"/>
      <c r="H221" s="25"/>
      <c r="I221" s="25"/>
      <c r="J221" s="25"/>
      <c r="K221" s="25"/>
      <c r="L221" s="25"/>
      <c r="M221" s="25"/>
      <c r="N221" s="25"/>
      <c r="O221" s="25"/>
      <c r="P221" s="25"/>
      <c r="Q221" s="25"/>
      <c r="R221" s="25"/>
      <c r="S221" s="25"/>
      <c r="T221" s="25"/>
      <c r="U221" s="25"/>
    </row>
    <row r="222" spans="1:21" x14ac:dyDescent="0.25">
      <c r="A222" s="25"/>
      <c r="B222" s="25"/>
      <c r="C222" s="25"/>
      <c r="D222" s="25"/>
      <c r="E222" s="25"/>
      <c r="F222" s="25"/>
      <c r="G222" s="25"/>
      <c r="H222" s="25"/>
      <c r="I222" s="25"/>
      <c r="J222" s="25"/>
      <c r="K222" s="25"/>
      <c r="L222" s="25"/>
      <c r="M222" s="25"/>
      <c r="N222" s="25"/>
      <c r="O222" s="25"/>
      <c r="P222" s="25"/>
      <c r="Q222" s="25"/>
      <c r="R222" s="25"/>
      <c r="S222" s="25"/>
      <c r="T222" s="25"/>
      <c r="U222" s="25"/>
    </row>
    <row r="223" spans="1:21" x14ac:dyDescent="0.25">
      <c r="A223" s="25"/>
      <c r="B223" s="25"/>
      <c r="C223" s="25"/>
      <c r="D223" s="25"/>
      <c r="E223" s="25"/>
      <c r="F223" s="25"/>
      <c r="G223" s="25"/>
      <c r="H223" s="25"/>
      <c r="I223" s="25"/>
      <c r="J223" s="25"/>
      <c r="K223" s="25"/>
      <c r="L223" s="25"/>
      <c r="M223" s="25"/>
      <c r="N223" s="25"/>
      <c r="O223" s="25"/>
      <c r="P223" s="25"/>
      <c r="Q223" s="25"/>
      <c r="R223" s="25"/>
      <c r="S223" s="25"/>
      <c r="T223" s="25"/>
      <c r="U223" s="25"/>
    </row>
    <row r="224" spans="1:21" x14ac:dyDescent="0.25">
      <c r="A224" s="25"/>
      <c r="B224" s="25"/>
      <c r="C224" s="25"/>
      <c r="D224" s="25"/>
      <c r="E224" s="25"/>
      <c r="F224" s="25"/>
      <c r="G224" s="25"/>
      <c r="H224" s="25"/>
      <c r="I224" s="25"/>
      <c r="J224" s="25"/>
      <c r="K224" s="25"/>
      <c r="L224" s="25"/>
      <c r="M224" s="25"/>
      <c r="N224" s="25"/>
      <c r="O224" s="25"/>
      <c r="P224" s="25"/>
      <c r="Q224" s="25"/>
      <c r="R224" s="25"/>
      <c r="S224" s="25"/>
      <c r="T224" s="25"/>
      <c r="U224" s="25"/>
    </row>
    <row r="225" spans="1:21" x14ac:dyDescent="0.25">
      <c r="A225" s="25"/>
      <c r="B225" s="25"/>
      <c r="C225" s="25"/>
      <c r="D225" s="25"/>
      <c r="E225" s="25"/>
      <c r="F225" s="25"/>
      <c r="G225" s="25"/>
      <c r="H225" s="25"/>
      <c r="I225" s="25"/>
      <c r="J225" s="25"/>
      <c r="K225" s="25"/>
      <c r="L225" s="25"/>
      <c r="M225" s="25"/>
      <c r="N225" s="25"/>
      <c r="O225" s="25"/>
      <c r="P225" s="25"/>
      <c r="Q225" s="25"/>
      <c r="R225" s="25"/>
      <c r="S225" s="25"/>
      <c r="T225" s="25"/>
      <c r="U225" s="25"/>
    </row>
    <row r="226" spans="1:21" x14ac:dyDescent="0.25">
      <c r="A226" s="25"/>
      <c r="B226" s="25"/>
      <c r="C226" s="25"/>
      <c r="D226" s="25"/>
      <c r="E226" s="25"/>
      <c r="F226" s="25"/>
      <c r="G226" s="25"/>
      <c r="H226" s="25"/>
      <c r="I226" s="25"/>
      <c r="J226" s="25"/>
      <c r="K226" s="25"/>
      <c r="L226" s="25"/>
      <c r="M226" s="25"/>
      <c r="N226" s="25"/>
      <c r="O226" s="25"/>
      <c r="P226" s="25"/>
      <c r="Q226" s="25"/>
      <c r="R226" s="25"/>
      <c r="S226" s="25"/>
      <c r="T226" s="25"/>
      <c r="U226" s="25"/>
    </row>
    <row r="227" spans="1:21" x14ac:dyDescent="0.25">
      <c r="A227" s="25"/>
      <c r="B227" s="25"/>
      <c r="C227" s="25"/>
      <c r="D227" s="25"/>
      <c r="E227" s="25"/>
      <c r="F227" s="25"/>
      <c r="G227" s="25"/>
      <c r="H227" s="25"/>
      <c r="I227" s="25"/>
      <c r="J227" s="25"/>
      <c r="K227" s="25"/>
      <c r="L227" s="25"/>
      <c r="M227" s="25"/>
      <c r="N227" s="25"/>
      <c r="O227" s="25"/>
      <c r="P227" s="25"/>
      <c r="Q227" s="25"/>
      <c r="R227" s="25"/>
      <c r="S227" s="25"/>
      <c r="T227" s="25"/>
      <c r="U227" s="25"/>
    </row>
    <row r="228" spans="1:21" x14ac:dyDescent="0.25">
      <c r="A228" s="25"/>
      <c r="B228" s="25"/>
      <c r="C228" s="25"/>
      <c r="D228" s="25"/>
      <c r="E228" s="25"/>
      <c r="F228" s="25"/>
      <c r="G228" s="25"/>
      <c r="H228" s="25"/>
      <c r="I228" s="25"/>
      <c r="J228" s="25"/>
      <c r="K228" s="25"/>
      <c r="L228" s="25"/>
      <c r="M228" s="25"/>
      <c r="N228" s="25"/>
      <c r="O228" s="25"/>
      <c r="P228" s="25"/>
      <c r="Q228" s="25"/>
      <c r="R228" s="25"/>
      <c r="S228" s="25"/>
      <c r="T228" s="25"/>
      <c r="U228" s="25"/>
    </row>
    <row r="229" spans="1:21" x14ac:dyDescent="0.25">
      <c r="A229" s="25"/>
      <c r="B229" s="25"/>
      <c r="C229" s="25"/>
      <c r="D229" s="25"/>
      <c r="E229" s="25"/>
      <c r="F229" s="25"/>
      <c r="G229" s="25"/>
      <c r="H229" s="25"/>
      <c r="I229" s="25"/>
      <c r="J229" s="25"/>
      <c r="K229" s="25"/>
      <c r="L229" s="25"/>
      <c r="M229" s="25"/>
      <c r="N229" s="25"/>
      <c r="O229" s="25"/>
      <c r="P229" s="25"/>
      <c r="Q229" s="25"/>
      <c r="R229" s="25"/>
      <c r="S229" s="25"/>
      <c r="T229" s="25"/>
      <c r="U229" s="25"/>
    </row>
    <row r="230" spans="1:21" x14ac:dyDescent="0.25">
      <c r="A230" s="25"/>
      <c r="B230" s="25"/>
      <c r="C230" s="25"/>
      <c r="D230" s="25"/>
      <c r="E230" s="25"/>
      <c r="F230" s="25"/>
      <c r="G230" s="25"/>
      <c r="H230" s="25"/>
      <c r="I230" s="25"/>
      <c r="J230" s="25"/>
      <c r="K230" s="25"/>
      <c r="L230" s="25"/>
      <c r="M230" s="25"/>
      <c r="N230" s="25"/>
      <c r="O230" s="25"/>
      <c r="P230" s="25"/>
      <c r="Q230" s="25"/>
      <c r="R230" s="25"/>
      <c r="S230" s="25"/>
      <c r="T230" s="25"/>
      <c r="U230" s="25"/>
    </row>
    <row r="231" spans="1:21" x14ac:dyDescent="0.25">
      <c r="A231" s="25"/>
      <c r="B231" s="25"/>
      <c r="C231" s="25"/>
      <c r="D231" s="25"/>
      <c r="E231" s="25"/>
      <c r="F231" s="25"/>
      <c r="G231" s="25"/>
      <c r="H231" s="25"/>
      <c r="I231" s="25"/>
      <c r="J231" s="25"/>
      <c r="K231" s="25"/>
      <c r="L231" s="25"/>
      <c r="M231" s="25"/>
      <c r="N231" s="25"/>
      <c r="O231" s="25"/>
      <c r="P231" s="25"/>
      <c r="Q231" s="25"/>
      <c r="R231" s="25"/>
      <c r="S231" s="25"/>
      <c r="T231" s="25"/>
      <c r="U231" s="25"/>
    </row>
    <row r="232" spans="1:21" x14ac:dyDescent="0.25">
      <c r="A232" s="25"/>
      <c r="B232" s="25"/>
      <c r="C232" s="25"/>
      <c r="D232" s="25"/>
      <c r="E232" s="25"/>
      <c r="F232" s="25"/>
      <c r="G232" s="25"/>
      <c r="H232" s="25"/>
      <c r="I232" s="25"/>
      <c r="J232" s="25"/>
      <c r="K232" s="25"/>
      <c r="L232" s="25"/>
      <c r="M232" s="25"/>
      <c r="N232" s="25"/>
      <c r="O232" s="25"/>
      <c r="P232" s="25"/>
      <c r="Q232" s="25"/>
      <c r="R232" s="25"/>
      <c r="S232" s="25"/>
      <c r="T232" s="25"/>
      <c r="U232" s="25"/>
    </row>
    <row r="233" spans="1:21" x14ac:dyDescent="0.25">
      <c r="A233" s="25"/>
      <c r="B233" s="25"/>
      <c r="C233" s="25"/>
      <c r="D233" s="25"/>
      <c r="E233" s="25"/>
      <c r="F233" s="25"/>
      <c r="G233" s="25"/>
      <c r="H233" s="25"/>
      <c r="I233" s="25"/>
      <c r="J233" s="25"/>
      <c r="K233" s="25"/>
      <c r="L233" s="25"/>
      <c r="M233" s="25"/>
      <c r="N233" s="25"/>
      <c r="O233" s="25"/>
      <c r="P233" s="25"/>
      <c r="Q233" s="25"/>
      <c r="R233" s="25"/>
      <c r="S233" s="25"/>
      <c r="T233" s="25"/>
      <c r="U233" s="25"/>
    </row>
    <row r="234" spans="1:21" x14ac:dyDescent="0.25">
      <c r="A234" s="25"/>
      <c r="B234" s="25"/>
      <c r="C234" s="25"/>
      <c r="D234" s="25"/>
      <c r="E234" s="25"/>
      <c r="F234" s="25"/>
      <c r="G234" s="25"/>
      <c r="H234" s="25"/>
      <c r="I234" s="25"/>
      <c r="J234" s="25"/>
      <c r="K234" s="25"/>
      <c r="L234" s="25"/>
      <c r="M234" s="25"/>
      <c r="N234" s="25"/>
      <c r="O234" s="25"/>
      <c r="P234" s="25"/>
      <c r="Q234" s="25"/>
      <c r="R234" s="25"/>
      <c r="S234" s="25"/>
      <c r="T234" s="25"/>
      <c r="U234" s="25"/>
    </row>
    <row r="235" spans="1:21" x14ac:dyDescent="0.25">
      <c r="A235" s="25"/>
      <c r="B235" s="25"/>
      <c r="C235" s="25"/>
      <c r="D235" s="25"/>
      <c r="E235" s="25"/>
      <c r="F235" s="25"/>
      <c r="G235" s="25"/>
      <c r="H235" s="25"/>
      <c r="I235" s="25"/>
      <c r="J235" s="25"/>
      <c r="K235" s="25"/>
      <c r="L235" s="25"/>
      <c r="M235" s="25"/>
      <c r="N235" s="25"/>
      <c r="O235" s="25"/>
      <c r="P235" s="25"/>
      <c r="Q235" s="25"/>
      <c r="R235" s="25"/>
      <c r="S235" s="25"/>
      <c r="T235" s="25"/>
      <c r="U235" s="25"/>
    </row>
    <row r="236" spans="1:21" x14ac:dyDescent="0.25">
      <c r="A236" s="25"/>
      <c r="B236" s="25"/>
      <c r="C236" s="25"/>
      <c r="D236" s="25"/>
      <c r="E236" s="25"/>
      <c r="F236" s="25"/>
      <c r="G236" s="25"/>
      <c r="H236" s="25"/>
      <c r="I236" s="25"/>
      <c r="J236" s="25"/>
      <c r="K236" s="25"/>
      <c r="L236" s="25"/>
      <c r="M236" s="25"/>
      <c r="N236" s="25"/>
      <c r="O236" s="25"/>
      <c r="P236" s="25"/>
      <c r="Q236" s="25"/>
      <c r="R236" s="25"/>
      <c r="S236" s="25"/>
      <c r="T236" s="25"/>
      <c r="U236" s="25"/>
    </row>
    <row r="237" spans="1:21" x14ac:dyDescent="0.25">
      <c r="A237" s="25"/>
      <c r="B237" s="25"/>
      <c r="C237" s="25"/>
      <c r="D237" s="25"/>
      <c r="E237" s="25"/>
      <c r="F237" s="25"/>
      <c r="G237" s="25"/>
      <c r="H237" s="25"/>
      <c r="I237" s="25"/>
      <c r="J237" s="25"/>
      <c r="K237" s="25"/>
      <c r="L237" s="25"/>
      <c r="M237" s="25"/>
      <c r="N237" s="25"/>
      <c r="O237" s="25"/>
      <c r="P237" s="25"/>
      <c r="Q237" s="25"/>
      <c r="R237" s="25"/>
      <c r="S237" s="25"/>
      <c r="T237" s="25"/>
      <c r="U237" s="25"/>
    </row>
    <row r="238" spans="1:21" x14ac:dyDescent="0.25">
      <c r="A238" s="25"/>
      <c r="B238" s="25"/>
      <c r="C238" s="25"/>
      <c r="D238" s="25"/>
      <c r="E238" s="25"/>
      <c r="F238" s="25"/>
      <c r="G238" s="25"/>
      <c r="H238" s="25"/>
      <c r="I238" s="25"/>
      <c r="J238" s="25"/>
      <c r="K238" s="25"/>
      <c r="L238" s="25"/>
      <c r="M238" s="25"/>
      <c r="N238" s="25"/>
      <c r="O238" s="25"/>
      <c r="P238" s="25"/>
      <c r="Q238" s="25"/>
      <c r="R238" s="25"/>
      <c r="S238" s="25"/>
      <c r="T238" s="25"/>
      <c r="U238" s="25"/>
    </row>
    <row r="239" spans="1:21" x14ac:dyDescent="0.25">
      <c r="A239" s="25"/>
      <c r="B239" s="25"/>
      <c r="C239" s="25"/>
      <c r="D239" s="25"/>
      <c r="E239" s="25"/>
      <c r="F239" s="25"/>
      <c r="G239" s="25"/>
      <c r="H239" s="25"/>
      <c r="I239" s="25"/>
      <c r="J239" s="25"/>
      <c r="K239" s="25"/>
      <c r="L239" s="25"/>
      <c r="M239" s="25"/>
      <c r="N239" s="25"/>
      <c r="O239" s="25"/>
      <c r="P239" s="25"/>
      <c r="Q239" s="25"/>
      <c r="R239" s="25"/>
      <c r="S239" s="25"/>
      <c r="T239" s="25"/>
      <c r="U239" s="25"/>
    </row>
    <row r="240" spans="1:21" x14ac:dyDescent="0.25">
      <c r="A240" s="25"/>
      <c r="B240" s="25"/>
      <c r="C240" s="25"/>
      <c r="D240" s="25"/>
      <c r="E240" s="25"/>
      <c r="F240" s="25"/>
      <c r="G240" s="25"/>
      <c r="H240" s="25"/>
      <c r="I240" s="25"/>
      <c r="J240" s="25"/>
      <c r="K240" s="25"/>
      <c r="L240" s="25"/>
      <c r="M240" s="25"/>
      <c r="N240" s="25"/>
      <c r="O240" s="25"/>
      <c r="P240" s="25"/>
      <c r="Q240" s="25"/>
      <c r="R240" s="25"/>
      <c r="S240" s="25"/>
      <c r="T240" s="25"/>
      <c r="U240" s="25"/>
    </row>
    <row r="241" spans="1:21" x14ac:dyDescent="0.25">
      <c r="A241" s="25"/>
      <c r="B241" s="25"/>
      <c r="C241" s="25"/>
      <c r="D241" s="25"/>
      <c r="E241" s="25"/>
      <c r="F241" s="25"/>
      <c r="G241" s="25"/>
      <c r="H241" s="25"/>
      <c r="I241" s="25"/>
      <c r="J241" s="25"/>
      <c r="K241" s="25"/>
      <c r="L241" s="25"/>
      <c r="M241" s="25"/>
      <c r="N241" s="25"/>
      <c r="O241" s="25"/>
      <c r="P241" s="25"/>
      <c r="Q241" s="25"/>
      <c r="R241" s="25"/>
      <c r="S241" s="25"/>
      <c r="T241" s="25"/>
      <c r="U241" s="25"/>
    </row>
    <row r="242" spans="1:21" x14ac:dyDescent="0.25">
      <c r="A242" s="25"/>
      <c r="B242" s="25"/>
      <c r="C242" s="25"/>
      <c r="D242" s="25"/>
      <c r="E242" s="25"/>
      <c r="F242" s="25"/>
      <c r="G242" s="25"/>
      <c r="H242" s="25"/>
      <c r="I242" s="25"/>
      <c r="J242" s="25"/>
      <c r="K242" s="25"/>
      <c r="L242" s="25"/>
      <c r="M242" s="25"/>
      <c r="N242" s="25"/>
      <c r="O242" s="25"/>
      <c r="P242" s="25"/>
      <c r="Q242" s="25"/>
      <c r="R242" s="25"/>
      <c r="S242" s="25"/>
      <c r="T242" s="25"/>
      <c r="U242" s="25"/>
    </row>
    <row r="243" spans="1:21" x14ac:dyDescent="0.25">
      <c r="A243" s="25"/>
      <c r="B243" s="25"/>
      <c r="C243" s="25"/>
      <c r="D243" s="25"/>
      <c r="E243" s="25"/>
      <c r="F243" s="25"/>
      <c r="G243" s="25"/>
      <c r="H243" s="25"/>
      <c r="I243" s="25"/>
      <c r="J243" s="25"/>
      <c r="K243" s="25"/>
      <c r="L243" s="25"/>
      <c r="M243" s="25"/>
      <c r="N243" s="25"/>
      <c r="O243" s="25"/>
      <c r="P243" s="25"/>
      <c r="Q243" s="25"/>
      <c r="R243" s="25"/>
      <c r="S243" s="25"/>
      <c r="T243" s="25"/>
      <c r="U243" s="25"/>
    </row>
    <row r="244" spans="1:21" x14ac:dyDescent="0.25">
      <c r="A244" s="25"/>
      <c r="B244" s="25"/>
      <c r="C244" s="25"/>
      <c r="D244" s="25"/>
      <c r="E244" s="25"/>
      <c r="F244" s="25"/>
      <c r="G244" s="25"/>
      <c r="H244" s="25"/>
      <c r="I244" s="25"/>
      <c r="J244" s="25"/>
      <c r="K244" s="25"/>
      <c r="L244" s="25"/>
      <c r="M244" s="25"/>
      <c r="N244" s="25"/>
      <c r="O244" s="25"/>
      <c r="P244" s="25"/>
      <c r="Q244" s="25"/>
      <c r="R244" s="25"/>
      <c r="S244" s="25"/>
      <c r="T244" s="25"/>
      <c r="U244" s="25"/>
    </row>
    <row r="245" spans="1:21" x14ac:dyDescent="0.25">
      <c r="A245" s="25"/>
      <c r="B245" s="25"/>
      <c r="C245" s="25"/>
      <c r="D245" s="25"/>
      <c r="E245" s="25"/>
      <c r="F245" s="25"/>
      <c r="G245" s="25"/>
      <c r="H245" s="25"/>
      <c r="I245" s="25"/>
      <c r="J245" s="25"/>
      <c r="K245" s="25"/>
      <c r="L245" s="25"/>
      <c r="M245" s="25"/>
      <c r="N245" s="25"/>
      <c r="O245" s="25"/>
      <c r="P245" s="25"/>
      <c r="Q245" s="25"/>
      <c r="R245" s="25"/>
      <c r="S245" s="25"/>
      <c r="T245" s="25"/>
      <c r="U245" s="25"/>
    </row>
    <row r="246" spans="1:21" x14ac:dyDescent="0.25">
      <c r="A246" s="25"/>
      <c r="B246" s="25"/>
      <c r="C246" s="25"/>
      <c r="D246" s="25"/>
      <c r="E246" s="25"/>
      <c r="F246" s="25"/>
      <c r="G246" s="25"/>
      <c r="H246" s="25"/>
      <c r="I246" s="25"/>
      <c r="J246" s="25"/>
      <c r="K246" s="25"/>
      <c r="L246" s="25"/>
      <c r="M246" s="25"/>
      <c r="N246" s="25"/>
      <c r="O246" s="25"/>
      <c r="P246" s="25"/>
      <c r="Q246" s="25"/>
      <c r="R246" s="25"/>
      <c r="S246" s="25"/>
      <c r="T246" s="25"/>
      <c r="U246" s="25"/>
    </row>
    <row r="247" spans="1:21" x14ac:dyDescent="0.25">
      <c r="A247" s="25"/>
      <c r="B247" s="25"/>
      <c r="C247" s="25"/>
      <c r="D247" s="25"/>
      <c r="E247" s="25"/>
      <c r="F247" s="25"/>
      <c r="G247" s="25"/>
      <c r="H247" s="25"/>
      <c r="I247" s="25"/>
      <c r="J247" s="25"/>
      <c r="K247" s="25"/>
      <c r="L247" s="25"/>
      <c r="M247" s="25"/>
      <c r="N247" s="25"/>
      <c r="O247" s="25"/>
      <c r="P247" s="25"/>
      <c r="Q247" s="25"/>
      <c r="R247" s="25"/>
      <c r="S247" s="25"/>
      <c r="T247" s="25"/>
      <c r="U247" s="25"/>
    </row>
    <row r="248" spans="1:21" x14ac:dyDescent="0.25">
      <c r="A248" s="25"/>
      <c r="B248" s="25"/>
      <c r="C248" s="25"/>
      <c r="D248" s="25"/>
      <c r="E248" s="25"/>
      <c r="F248" s="25"/>
      <c r="G248" s="25"/>
      <c r="H248" s="25"/>
      <c r="I248" s="25"/>
      <c r="J248" s="25"/>
      <c r="K248" s="25"/>
      <c r="L248" s="25"/>
      <c r="M248" s="25"/>
      <c r="N248" s="25"/>
      <c r="O248" s="25"/>
      <c r="P248" s="25"/>
      <c r="Q248" s="25"/>
      <c r="R248" s="25"/>
      <c r="S248" s="25"/>
      <c r="T248" s="25"/>
      <c r="U248" s="25"/>
    </row>
    <row r="249" spans="1:21" x14ac:dyDescent="0.25">
      <c r="A249" s="25"/>
      <c r="B249" s="25"/>
      <c r="C249" s="25"/>
      <c r="D249" s="25"/>
      <c r="E249" s="25"/>
      <c r="F249" s="25"/>
      <c r="G249" s="25"/>
      <c r="H249" s="25"/>
      <c r="I249" s="25"/>
      <c r="J249" s="25"/>
      <c r="K249" s="25"/>
      <c r="L249" s="25"/>
      <c r="M249" s="25"/>
      <c r="N249" s="25"/>
      <c r="O249" s="25"/>
      <c r="P249" s="25"/>
      <c r="Q249" s="25"/>
      <c r="R249" s="25"/>
      <c r="S249" s="25"/>
      <c r="T249" s="25"/>
      <c r="U249" s="25"/>
    </row>
    <row r="250" spans="1:21" x14ac:dyDescent="0.25">
      <c r="A250" s="25"/>
      <c r="B250" s="25"/>
      <c r="C250" s="25"/>
      <c r="D250" s="25"/>
      <c r="E250" s="25"/>
      <c r="F250" s="25"/>
      <c r="G250" s="25"/>
      <c r="H250" s="25"/>
      <c r="I250" s="25"/>
      <c r="J250" s="25"/>
      <c r="K250" s="25"/>
      <c r="L250" s="25"/>
      <c r="M250" s="25"/>
      <c r="N250" s="25"/>
      <c r="O250" s="25"/>
      <c r="P250" s="25"/>
      <c r="Q250" s="25"/>
      <c r="R250" s="25"/>
      <c r="S250" s="25"/>
      <c r="T250" s="25"/>
      <c r="U250" s="25"/>
    </row>
    <row r="251" spans="1:21" x14ac:dyDescent="0.25">
      <c r="A251" s="25"/>
      <c r="B251" s="25"/>
      <c r="C251" s="25"/>
      <c r="D251" s="25"/>
      <c r="E251" s="25"/>
      <c r="F251" s="25"/>
      <c r="G251" s="25"/>
      <c r="H251" s="25"/>
      <c r="I251" s="25"/>
      <c r="J251" s="25"/>
      <c r="K251" s="25"/>
      <c r="L251" s="25"/>
      <c r="M251" s="25"/>
      <c r="N251" s="25"/>
      <c r="O251" s="25"/>
      <c r="P251" s="25"/>
      <c r="Q251" s="25"/>
      <c r="R251" s="25"/>
      <c r="S251" s="25"/>
      <c r="T251" s="25"/>
      <c r="U251" s="25"/>
    </row>
    <row r="252" spans="1:21" x14ac:dyDescent="0.25">
      <c r="A252" s="25"/>
      <c r="B252" s="25"/>
      <c r="C252" s="25"/>
      <c r="D252" s="25"/>
      <c r="E252" s="25"/>
      <c r="F252" s="25"/>
      <c r="G252" s="25"/>
      <c r="H252" s="25"/>
      <c r="I252" s="25"/>
      <c r="J252" s="25"/>
      <c r="K252" s="25"/>
      <c r="L252" s="25"/>
      <c r="M252" s="25"/>
      <c r="N252" s="25"/>
      <c r="O252" s="25"/>
      <c r="P252" s="25"/>
      <c r="Q252" s="25"/>
      <c r="R252" s="25"/>
      <c r="S252" s="25"/>
      <c r="T252" s="25"/>
      <c r="U252" s="25"/>
    </row>
    <row r="253" spans="1:21" x14ac:dyDescent="0.25">
      <c r="A253" s="25"/>
      <c r="B253" s="25"/>
      <c r="C253" s="25"/>
      <c r="D253" s="25"/>
      <c r="E253" s="25"/>
      <c r="F253" s="25"/>
      <c r="G253" s="25"/>
      <c r="H253" s="25"/>
      <c r="I253" s="25"/>
      <c r="J253" s="25"/>
      <c r="K253" s="25"/>
      <c r="L253" s="25"/>
      <c r="M253" s="25"/>
      <c r="N253" s="25"/>
      <c r="O253" s="25"/>
      <c r="P253" s="25"/>
      <c r="Q253" s="25"/>
      <c r="R253" s="25"/>
      <c r="S253" s="25"/>
      <c r="T253" s="25"/>
      <c r="U253" s="25"/>
    </row>
    <row r="254" spans="1:21" x14ac:dyDescent="0.25">
      <c r="A254" s="25"/>
      <c r="B254" s="25"/>
      <c r="C254" s="25"/>
      <c r="D254" s="25"/>
      <c r="E254" s="25"/>
      <c r="F254" s="25"/>
      <c r="G254" s="25"/>
      <c r="H254" s="25"/>
      <c r="I254" s="25"/>
      <c r="J254" s="25"/>
      <c r="K254" s="25"/>
      <c r="L254" s="25"/>
      <c r="M254" s="25"/>
      <c r="N254" s="25"/>
      <c r="O254" s="25"/>
      <c r="P254" s="25"/>
      <c r="Q254" s="25"/>
      <c r="R254" s="25"/>
      <c r="S254" s="25"/>
      <c r="T254" s="25"/>
      <c r="U254" s="25"/>
    </row>
    <row r="255" spans="1:21" x14ac:dyDescent="0.25">
      <c r="A255" s="25"/>
      <c r="B255" s="25"/>
      <c r="C255" s="25"/>
      <c r="D255" s="25"/>
      <c r="E255" s="25"/>
      <c r="F255" s="25"/>
      <c r="G255" s="25"/>
      <c r="H255" s="25"/>
      <c r="I255" s="25"/>
      <c r="J255" s="25"/>
      <c r="K255" s="25"/>
      <c r="L255" s="25"/>
      <c r="M255" s="25"/>
      <c r="N255" s="25"/>
      <c r="O255" s="25"/>
      <c r="P255" s="25"/>
      <c r="Q255" s="25"/>
      <c r="R255" s="25"/>
      <c r="S255" s="25"/>
      <c r="T255" s="25"/>
      <c r="U255" s="25"/>
    </row>
    <row r="256" spans="1:21" x14ac:dyDescent="0.25">
      <c r="A256" s="25"/>
      <c r="B256" s="25"/>
      <c r="C256" s="25"/>
      <c r="D256" s="25"/>
      <c r="E256" s="25"/>
      <c r="F256" s="25"/>
      <c r="G256" s="25"/>
      <c r="H256" s="25"/>
      <c r="I256" s="25"/>
      <c r="J256" s="25"/>
      <c r="K256" s="25"/>
      <c r="L256" s="25"/>
      <c r="M256" s="25"/>
      <c r="N256" s="25"/>
      <c r="O256" s="25"/>
      <c r="P256" s="25"/>
      <c r="Q256" s="25"/>
      <c r="R256" s="25"/>
      <c r="S256" s="25"/>
      <c r="T256" s="25"/>
      <c r="U256" s="25"/>
    </row>
    <row r="257" spans="1:21" x14ac:dyDescent="0.25">
      <c r="A257" s="25"/>
      <c r="B257" s="25"/>
      <c r="C257" s="25"/>
      <c r="D257" s="25"/>
      <c r="E257" s="25"/>
      <c r="F257" s="25"/>
      <c r="G257" s="25"/>
      <c r="H257" s="25"/>
      <c r="I257" s="25"/>
      <c r="J257" s="25"/>
      <c r="K257" s="25"/>
      <c r="L257" s="25"/>
      <c r="M257" s="25"/>
      <c r="N257" s="25"/>
      <c r="O257" s="25"/>
      <c r="P257" s="25"/>
      <c r="Q257" s="25"/>
      <c r="R257" s="25"/>
      <c r="S257" s="25"/>
      <c r="T257" s="25"/>
      <c r="U257" s="25"/>
    </row>
    <row r="258" spans="1:21" x14ac:dyDescent="0.25">
      <c r="A258" s="25"/>
      <c r="B258" s="25"/>
      <c r="C258" s="25"/>
      <c r="D258" s="25"/>
      <c r="E258" s="25"/>
      <c r="F258" s="25"/>
      <c r="G258" s="25"/>
      <c r="H258" s="25"/>
      <c r="I258" s="25"/>
      <c r="J258" s="25"/>
      <c r="K258" s="25"/>
      <c r="L258" s="25"/>
      <c r="M258" s="25"/>
      <c r="N258" s="25"/>
      <c r="O258" s="25"/>
      <c r="P258" s="25"/>
      <c r="Q258" s="25"/>
      <c r="R258" s="25"/>
      <c r="S258" s="25"/>
      <c r="T258" s="25"/>
      <c r="U258" s="25"/>
    </row>
    <row r="259" spans="1:21" x14ac:dyDescent="0.25">
      <c r="A259" s="25"/>
      <c r="B259" s="25"/>
      <c r="C259" s="25"/>
      <c r="D259" s="25"/>
      <c r="E259" s="25"/>
      <c r="F259" s="25"/>
      <c r="G259" s="25"/>
      <c r="H259" s="25"/>
      <c r="I259" s="25"/>
      <c r="J259" s="25"/>
      <c r="K259" s="25"/>
      <c r="L259" s="25"/>
      <c r="M259" s="25"/>
      <c r="N259" s="25"/>
      <c r="O259" s="25"/>
      <c r="P259" s="25"/>
      <c r="Q259" s="25"/>
      <c r="R259" s="25"/>
      <c r="S259" s="25"/>
      <c r="T259" s="25"/>
      <c r="U259" s="25"/>
    </row>
    <row r="260" spans="1:21" x14ac:dyDescent="0.25">
      <c r="A260" s="25"/>
      <c r="B260" s="25"/>
      <c r="C260" s="25"/>
      <c r="D260" s="25"/>
      <c r="E260" s="25"/>
      <c r="F260" s="25"/>
      <c r="G260" s="25"/>
      <c r="H260" s="25"/>
      <c r="I260" s="25"/>
      <c r="J260" s="25"/>
      <c r="K260" s="25"/>
      <c r="L260" s="25"/>
      <c r="M260" s="25"/>
      <c r="N260" s="25"/>
      <c r="O260" s="25"/>
      <c r="P260" s="25"/>
      <c r="Q260" s="25"/>
      <c r="R260" s="25"/>
      <c r="S260" s="25"/>
      <c r="T260" s="25"/>
      <c r="U260" s="25"/>
    </row>
    <row r="261" spans="1:21" x14ac:dyDescent="0.25">
      <c r="A261" s="25"/>
      <c r="B261" s="25"/>
      <c r="C261" s="25"/>
      <c r="D261" s="25"/>
      <c r="E261" s="25"/>
      <c r="F261" s="25"/>
      <c r="G261" s="25"/>
      <c r="H261" s="25"/>
      <c r="I261" s="25"/>
      <c r="J261" s="25"/>
      <c r="K261" s="25"/>
      <c r="L261" s="25"/>
      <c r="M261" s="25"/>
      <c r="N261" s="25"/>
      <c r="O261" s="25"/>
      <c r="P261" s="25"/>
      <c r="Q261" s="25"/>
      <c r="R261" s="25"/>
      <c r="S261" s="25"/>
      <c r="T261" s="25"/>
      <c r="U261" s="25"/>
    </row>
    <row r="262" spans="1:21" x14ac:dyDescent="0.25">
      <c r="A262" s="25"/>
      <c r="B262" s="25"/>
      <c r="C262" s="25"/>
      <c r="D262" s="25"/>
      <c r="E262" s="25"/>
      <c r="F262" s="25"/>
      <c r="G262" s="25"/>
      <c r="H262" s="25"/>
      <c r="I262" s="25"/>
      <c r="J262" s="25"/>
      <c r="K262" s="25"/>
      <c r="L262" s="25"/>
      <c r="M262" s="25"/>
      <c r="N262" s="25"/>
      <c r="O262" s="25"/>
      <c r="P262" s="25"/>
      <c r="Q262" s="25"/>
      <c r="R262" s="25"/>
      <c r="S262" s="25"/>
      <c r="T262" s="25"/>
      <c r="U262" s="25"/>
    </row>
    <row r="263" spans="1:21" x14ac:dyDescent="0.25">
      <c r="A263" s="25"/>
      <c r="B263" s="25"/>
      <c r="C263" s="25"/>
      <c r="D263" s="25"/>
      <c r="E263" s="25"/>
      <c r="F263" s="25"/>
      <c r="G263" s="25"/>
      <c r="H263" s="25"/>
      <c r="I263" s="25"/>
      <c r="J263" s="25"/>
      <c r="K263" s="25"/>
      <c r="L263" s="25"/>
      <c r="M263" s="25"/>
      <c r="N263" s="25"/>
      <c r="O263" s="25"/>
      <c r="P263" s="25"/>
      <c r="Q263" s="25"/>
      <c r="R263" s="25"/>
      <c r="S263" s="25"/>
      <c r="T263" s="25"/>
      <c r="U263" s="25"/>
    </row>
    <row r="264" spans="1:21" x14ac:dyDescent="0.25">
      <c r="A264" s="25"/>
      <c r="B264" s="25"/>
      <c r="C264" s="25"/>
      <c r="D264" s="25"/>
      <c r="E264" s="25"/>
      <c r="F264" s="25"/>
      <c r="G264" s="25"/>
      <c r="H264" s="25"/>
      <c r="I264" s="25"/>
      <c r="J264" s="25"/>
      <c r="K264" s="25"/>
      <c r="L264" s="25"/>
      <c r="M264" s="25"/>
      <c r="N264" s="25"/>
      <c r="O264" s="25"/>
      <c r="P264" s="25"/>
      <c r="Q264" s="25"/>
      <c r="R264" s="25"/>
      <c r="S264" s="25"/>
      <c r="T264" s="25"/>
      <c r="U264" s="25"/>
    </row>
    <row r="265" spans="1:21" x14ac:dyDescent="0.25">
      <c r="A265" s="25"/>
      <c r="B265" s="25"/>
      <c r="C265" s="25"/>
      <c r="D265" s="25"/>
      <c r="E265" s="25"/>
      <c r="F265" s="25"/>
      <c r="G265" s="25"/>
      <c r="H265" s="25"/>
      <c r="I265" s="25"/>
      <c r="J265" s="25"/>
      <c r="K265" s="25"/>
      <c r="L265" s="25"/>
      <c r="M265" s="25"/>
      <c r="N265" s="25"/>
      <c r="O265" s="25"/>
      <c r="P265" s="25"/>
      <c r="Q265" s="25"/>
      <c r="R265" s="25"/>
      <c r="S265" s="25"/>
      <c r="T265" s="25"/>
      <c r="U265" s="25"/>
    </row>
    <row r="266" spans="1:21" x14ac:dyDescent="0.25">
      <c r="A266" s="25"/>
      <c r="B266" s="25"/>
      <c r="C266" s="25"/>
      <c r="D266" s="25"/>
      <c r="E266" s="25"/>
      <c r="F266" s="25"/>
      <c r="G266" s="25"/>
      <c r="H266" s="25"/>
      <c r="I266" s="25"/>
      <c r="J266" s="25"/>
      <c r="K266" s="25"/>
      <c r="L266" s="25"/>
      <c r="M266" s="25"/>
      <c r="N266" s="25"/>
      <c r="O266" s="25"/>
      <c r="P266" s="25"/>
      <c r="Q266" s="25"/>
      <c r="R266" s="25"/>
      <c r="S266" s="25"/>
      <c r="T266" s="25"/>
      <c r="U266" s="25"/>
    </row>
    <row r="267" spans="1:21" x14ac:dyDescent="0.25">
      <c r="A267" s="25"/>
      <c r="B267" s="25"/>
      <c r="C267" s="25"/>
      <c r="D267" s="25"/>
      <c r="E267" s="25"/>
      <c r="F267" s="25"/>
      <c r="G267" s="25"/>
      <c r="H267" s="25"/>
      <c r="I267" s="25"/>
      <c r="J267" s="25"/>
      <c r="K267" s="25"/>
      <c r="L267" s="25"/>
      <c r="M267" s="25"/>
      <c r="N267" s="25"/>
      <c r="O267" s="25"/>
      <c r="P267" s="25"/>
      <c r="Q267" s="25"/>
      <c r="R267" s="25"/>
      <c r="S267" s="25"/>
      <c r="T267" s="25"/>
      <c r="U267" s="25"/>
    </row>
    <row r="268" spans="1:21" x14ac:dyDescent="0.25">
      <c r="A268" s="25"/>
      <c r="B268" s="25"/>
      <c r="C268" s="25"/>
      <c r="D268" s="25"/>
      <c r="E268" s="25"/>
      <c r="F268" s="25"/>
      <c r="G268" s="25"/>
      <c r="H268" s="25"/>
      <c r="I268" s="25"/>
      <c r="J268" s="25"/>
      <c r="K268" s="25"/>
      <c r="L268" s="25"/>
      <c r="M268" s="25"/>
      <c r="N268" s="25"/>
      <c r="O268" s="25"/>
      <c r="P268" s="25"/>
      <c r="Q268" s="25"/>
      <c r="R268" s="25"/>
      <c r="S268" s="25"/>
      <c r="T268" s="25"/>
      <c r="U268" s="25"/>
    </row>
    <row r="269" spans="1:21" x14ac:dyDescent="0.25">
      <c r="A269" s="25"/>
      <c r="B269" s="25"/>
      <c r="C269" s="25"/>
      <c r="D269" s="25"/>
      <c r="E269" s="25"/>
      <c r="F269" s="25"/>
      <c r="G269" s="25"/>
      <c r="H269" s="25"/>
      <c r="I269" s="25"/>
      <c r="J269" s="25"/>
      <c r="K269" s="25"/>
      <c r="L269" s="25"/>
      <c r="M269" s="25"/>
      <c r="N269" s="25"/>
      <c r="O269" s="25"/>
      <c r="P269" s="25"/>
      <c r="Q269" s="25"/>
      <c r="R269" s="25"/>
      <c r="S269" s="25"/>
      <c r="T269" s="25"/>
      <c r="U269" s="25"/>
    </row>
    <row r="270" spans="1:21" x14ac:dyDescent="0.25">
      <c r="A270" s="25"/>
      <c r="B270" s="25"/>
      <c r="C270" s="25"/>
      <c r="D270" s="25"/>
      <c r="E270" s="25"/>
      <c r="F270" s="25"/>
      <c r="G270" s="25"/>
      <c r="H270" s="25"/>
      <c r="I270" s="25"/>
      <c r="J270" s="25"/>
      <c r="K270" s="25"/>
      <c r="L270" s="25"/>
      <c r="M270" s="25"/>
      <c r="N270" s="25"/>
      <c r="O270" s="25"/>
      <c r="P270" s="25"/>
      <c r="Q270" s="25"/>
      <c r="R270" s="25"/>
      <c r="S270" s="25"/>
      <c r="T270" s="25"/>
      <c r="U270" s="25"/>
    </row>
    <row r="271" spans="1:21" x14ac:dyDescent="0.25">
      <c r="A271" s="25"/>
      <c r="B271" s="25"/>
      <c r="C271" s="25"/>
      <c r="D271" s="25"/>
      <c r="E271" s="25"/>
      <c r="F271" s="25"/>
      <c r="G271" s="25"/>
      <c r="H271" s="25"/>
      <c r="I271" s="25"/>
      <c r="J271" s="25"/>
      <c r="K271" s="25"/>
      <c r="L271" s="25"/>
      <c r="M271" s="25"/>
      <c r="N271" s="25"/>
      <c r="O271" s="25"/>
      <c r="P271" s="25"/>
      <c r="Q271" s="25"/>
      <c r="R271" s="25"/>
      <c r="S271" s="25"/>
      <c r="T271" s="25"/>
      <c r="U271" s="25"/>
    </row>
    <row r="272" spans="1:21" x14ac:dyDescent="0.25">
      <c r="A272" s="25"/>
      <c r="B272" s="25"/>
      <c r="C272" s="25"/>
      <c r="D272" s="25"/>
      <c r="E272" s="25"/>
      <c r="F272" s="25"/>
      <c r="G272" s="25"/>
      <c r="H272" s="25"/>
      <c r="I272" s="25"/>
      <c r="J272" s="25"/>
      <c r="K272" s="25"/>
      <c r="L272" s="25"/>
      <c r="M272" s="25"/>
      <c r="N272" s="25"/>
      <c r="O272" s="25"/>
      <c r="P272" s="25"/>
      <c r="Q272" s="25"/>
      <c r="R272" s="25"/>
      <c r="S272" s="25"/>
      <c r="T272" s="25"/>
      <c r="U272" s="25"/>
    </row>
    <row r="273" spans="1:21" x14ac:dyDescent="0.25">
      <c r="A273" s="25"/>
      <c r="B273" s="25"/>
      <c r="C273" s="25"/>
      <c r="D273" s="25"/>
      <c r="E273" s="25"/>
      <c r="F273" s="25"/>
      <c r="G273" s="25"/>
      <c r="H273" s="25"/>
      <c r="I273" s="25"/>
      <c r="J273" s="25"/>
      <c r="K273" s="25"/>
      <c r="L273" s="25"/>
      <c r="M273" s="25"/>
      <c r="N273" s="25"/>
      <c r="O273" s="25"/>
      <c r="P273" s="25"/>
      <c r="Q273" s="25"/>
      <c r="R273" s="25"/>
      <c r="S273" s="25"/>
      <c r="T273" s="25"/>
      <c r="U273" s="25"/>
    </row>
    <row r="274" spans="1:21" x14ac:dyDescent="0.25">
      <c r="A274" s="25"/>
      <c r="B274" s="25"/>
      <c r="C274" s="25"/>
      <c r="D274" s="25"/>
      <c r="E274" s="25"/>
      <c r="F274" s="25"/>
      <c r="G274" s="25"/>
      <c r="H274" s="25"/>
      <c r="I274" s="25"/>
      <c r="J274" s="25"/>
      <c r="K274" s="25"/>
      <c r="L274" s="25"/>
      <c r="M274" s="25"/>
      <c r="N274" s="25"/>
      <c r="O274" s="25"/>
      <c r="P274" s="25"/>
      <c r="Q274" s="25"/>
      <c r="R274" s="25"/>
      <c r="S274" s="25"/>
      <c r="T274" s="25"/>
      <c r="U274" s="25"/>
    </row>
    <row r="275" spans="1:21" x14ac:dyDescent="0.25">
      <c r="A275" s="25"/>
      <c r="B275" s="25"/>
      <c r="C275" s="25"/>
      <c r="D275" s="25"/>
      <c r="E275" s="25"/>
      <c r="F275" s="25"/>
      <c r="G275" s="25"/>
      <c r="H275" s="25"/>
      <c r="I275" s="25"/>
      <c r="J275" s="25"/>
      <c r="K275" s="25"/>
      <c r="L275" s="25"/>
      <c r="M275" s="25"/>
      <c r="N275" s="25"/>
      <c r="O275" s="25"/>
      <c r="P275" s="25"/>
      <c r="Q275" s="25"/>
      <c r="R275" s="25"/>
      <c r="S275" s="25"/>
      <c r="T275" s="25"/>
      <c r="U275" s="25"/>
    </row>
    <row r="276" spans="1:21" x14ac:dyDescent="0.25">
      <c r="A276" s="25"/>
      <c r="B276" s="25"/>
      <c r="C276" s="25"/>
      <c r="D276" s="25"/>
      <c r="E276" s="25"/>
      <c r="F276" s="25"/>
      <c r="G276" s="25"/>
      <c r="H276" s="25"/>
      <c r="I276" s="25"/>
      <c r="J276" s="25"/>
      <c r="K276" s="25"/>
      <c r="L276" s="25"/>
      <c r="M276" s="25"/>
      <c r="N276" s="25"/>
      <c r="O276" s="25"/>
      <c r="P276" s="25"/>
      <c r="Q276" s="25"/>
      <c r="R276" s="25"/>
      <c r="S276" s="25"/>
      <c r="T276" s="25"/>
      <c r="U276" s="25"/>
    </row>
    <row r="277" spans="1:21" x14ac:dyDescent="0.25">
      <c r="A277" s="25"/>
      <c r="B277" s="25"/>
      <c r="C277" s="25"/>
      <c r="D277" s="25"/>
      <c r="E277" s="25"/>
      <c r="F277" s="25"/>
      <c r="G277" s="25"/>
      <c r="H277" s="25"/>
      <c r="I277" s="25"/>
      <c r="J277" s="25"/>
      <c r="K277" s="25"/>
      <c r="L277" s="25"/>
      <c r="M277" s="25"/>
      <c r="N277" s="25"/>
      <c r="O277" s="25"/>
      <c r="P277" s="25"/>
      <c r="Q277" s="25"/>
      <c r="R277" s="25"/>
      <c r="S277" s="25"/>
      <c r="T277" s="25"/>
      <c r="U277" s="25"/>
    </row>
    <row r="278" spans="1:21" x14ac:dyDescent="0.25">
      <c r="A278" s="25"/>
      <c r="B278" s="25"/>
      <c r="C278" s="25"/>
      <c r="D278" s="25"/>
      <c r="E278" s="25"/>
      <c r="F278" s="25"/>
      <c r="G278" s="25"/>
      <c r="H278" s="25"/>
      <c r="I278" s="25"/>
      <c r="J278" s="25"/>
      <c r="K278" s="25"/>
      <c r="L278" s="25"/>
      <c r="M278" s="25"/>
      <c r="N278" s="25"/>
      <c r="O278" s="25"/>
      <c r="P278" s="25"/>
      <c r="Q278" s="25"/>
      <c r="R278" s="25"/>
      <c r="S278" s="25"/>
      <c r="T278" s="25"/>
      <c r="U278" s="25"/>
    </row>
    <row r="279" spans="1:21" x14ac:dyDescent="0.25">
      <c r="A279" s="25"/>
      <c r="B279" s="25"/>
      <c r="C279" s="25"/>
      <c r="D279" s="25"/>
      <c r="E279" s="25"/>
      <c r="F279" s="25"/>
      <c r="G279" s="25"/>
      <c r="H279" s="25"/>
      <c r="I279" s="25"/>
      <c r="J279" s="25"/>
      <c r="K279" s="25"/>
      <c r="L279" s="25"/>
      <c r="M279" s="25"/>
      <c r="N279" s="25"/>
      <c r="O279" s="25"/>
      <c r="P279" s="25"/>
      <c r="Q279" s="25"/>
      <c r="R279" s="25"/>
      <c r="S279" s="25"/>
      <c r="T279" s="25"/>
      <c r="U279" s="25"/>
    </row>
    <row r="280" spans="1:21" x14ac:dyDescent="0.25">
      <c r="A280" s="25"/>
      <c r="B280" s="25"/>
      <c r="C280" s="25"/>
      <c r="D280" s="25"/>
      <c r="E280" s="25"/>
      <c r="F280" s="25"/>
      <c r="G280" s="25"/>
      <c r="H280" s="25"/>
      <c r="I280" s="25"/>
      <c r="J280" s="25"/>
      <c r="K280" s="25"/>
      <c r="L280" s="25"/>
      <c r="M280" s="25"/>
      <c r="N280" s="25"/>
      <c r="O280" s="25"/>
      <c r="P280" s="25"/>
      <c r="Q280" s="25"/>
      <c r="R280" s="25"/>
      <c r="S280" s="25"/>
      <c r="T280" s="25"/>
      <c r="U280" s="25"/>
    </row>
    <row r="281" spans="1:21" x14ac:dyDescent="0.25">
      <c r="A281" s="25"/>
      <c r="B281" s="25"/>
      <c r="C281" s="25"/>
      <c r="D281" s="25"/>
      <c r="E281" s="25"/>
      <c r="F281" s="25"/>
      <c r="G281" s="25"/>
      <c r="H281" s="25"/>
      <c r="I281" s="25"/>
      <c r="J281" s="25"/>
      <c r="K281" s="25"/>
      <c r="L281" s="25"/>
      <c r="M281" s="25"/>
      <c r="N281" s="25"/>
      <c r="O281" s="25"/>
      <c r="P281" s="25"/>
      <c r="Q281" s="25"/>
      <c r="R281" s="25"/>
      <c r="S281" s="25"/>
      <c r="T281" s="25"/>
      <c r="U281" s="25"/>
    </row>
    <row r="282" spans="1:21" x14ac:dyDescent="0.25">
      <c r="A282" s="25"/>
      <c r="B282" s="25"/>
      <c r="C282" s="25"/>
      <c r="D282" s="25"/>
      <c r="E282" s="25"/>
      <c r="F282" s="25"/>
      <c r="G282" s="25"/>
      <c r="H282" s="25"/>
      <c r="I282" s="25"/>
      <c r="J282" s="25"/>
      <c r="K282" s="25"/>
      <c r="L282" s="25"/>
      <c r="M282" s="25"/>
      <c r="N282" s="25"/>
      <c r="O282" s="25"/>
      <c r="P282" s="25"/>
      <c r="Q282" s="25"/>
      <c r="R282" s="25"/>
      <c r="S282" s="25"/>
      <c r="T282" s="25"/>
      <c r="U282" s="25"/>
    </row>
    <row r="283" spans="1:21" x14ac:dyDescent="0.25">
      <c r="A283" s="25"/>
      <c r="B283" s="25"/>
      <c r="C283" s="25"/>
      <c r="D283" s="25"/>
      <c r="E283" s="25"/>
      <c r="F283" s="25"/>
      <c r="G283" s="25"/>
      <c r="H283" s="25"/>
      <c r="I283" s="25"/>
      <c r="J283" s="25"/>
      <c r="K283" s="25"/>
      <c r="L283" s="25"/>
      <c r="M283" s="25"/>
      <c r="N283" s="25"/>
      <c r="O283" s="25"/>
      <c r="P283" s="25"/>
      <c r="Q283" s="25"/>
      <c r="R283" s="25"/>
      <c r="S283" s="25"/>
      <c r="T283" s="25"/>
      <c r="U283" s="25"/>
    </row>
    <row r="284" spans="1:21" x14ac:dyDescent="0.25">
      <c r="A284" s="25"/>
      <c r="B284" s="25"/>
      <c r="C284" s="25"/>
      <c r="D284" s="25"/>
      <c r="E284" s="25"/>
      <c r="F284" s="25"/>
      <c r="G284" s="25"/>
      <c r="H284" s="25"/>
      <c r="I284" s="25"/>
      <c r="J284" s="25"/>
      <c r="K284" s="25"/>
      <c r="L284" s="25"/>
      <c r="M284" s="25"/>
      <c r="N284" s="25"/>
      <c r="O284" s="25"/>
      <c r="P284" s="25"/>
      <c r="Q284" s="25"/>
      <c r="R284" s="25"/>
      <c r="S284" s="25"/>
      <c r="T284" s="25"/>
      <c r="U284" s="25"/>
    </row>
    <row r="285" spans="1:21" x14ac:dyDescent="0.25">
      <c r="A285" s="25"/>
      <c r="B285" s="25"/>
      <c r="C285" s="25"/>
      <c r="D285" s="25"/>
      <c r="E285" s="25"/>
      <c r="F285" s="25"/>
      <c r="G285" s="25"/>
      <c r="H285" s="25"/>
      <c r="I285" s="25"/>
      <c r="J285" s="25"/>
      <c r="K285" s="25"/>
      <c r="L285" s="25"/>
      <c r="M285" s="25"/>
      <c r="N285" s="25"/>
      <c r="O285" s="25"/>
      <c r="P285" s="25"/>
      <c r="Q285" s="25"/>
      <c r="R285" s="25"/>
      <c r="S285" s="25"/>
      <c r="T285" s="25"/>
      <c r="U285" s="25"/>
    </row>
    <row r="286" spans="1:21" x14ac:dyDescent="0.25">
      <c r="A286" s="25"/>
      <c r="B286" s="25"/>
      <c r="C286" s="25"/>
      <c r="D286" s="25"/>
      <c r="E286" s="25"/>
      <c r="F286" s="25"/>
      <c r="G286" s="25"/>
      <c r="H286" s="25"/>
      <c r="I286" s="25"/>
      <c r="J286" s="25"/>
      <c r="K286" s="25"/>
      <c r="L286" s="25"/>
      <c r="M286" s="25"/>
      <c r="N286" s="25"/>
      <c r="O286" s="25"/>
      <c r="P286" s="25"/>
      <c r="Q286" s="25"/>
      <c r="R286" s="25"/>
      <c r="S286" s="25"/>
      <c r="T286" s="25"/>
      <c r="U286" s="25"/>
    </row>
    <row r="287" spans="1:21" x14ac:dyDescent="0.25">
      <c r="A287" s="25"/>
      <c r="B287" s="25"/>
      <c r="C287" s="25"/>
      <c r="D287" s="25"/>
      <c r="E287" s="25"/>
      <c r="F287" s="25"/>
      <c r="G287" s="25"/>
      <c r="H287" s="25"/>
      <c r="I287" s="25"/>
      <c r="J287" s="25"/>
      <c r="K287" s="25"/>
      <c r="L287" s="25"/>
      <c r="M287" s="25"/>
      <c r="N287" s="25"/>
      <c r="O287" s="25"/>
      <c r="P287" s="25"/>
      <c r="Q287" s="25"/>
      <c r="R287" s="25"/>
      <c r="S287" s="25"/>
      <c r="T287" s="25"/>
      <c r="U287" s="25"/>
    </row>
    <row r="288" spans="1:21" x14ac:dyDescent="0.25">
      <c r="A288" s="25"/>
      <c r="B288" s="25"/>
      <c r="C288" s="25"/>
      <c r="D288" s="25"/>
      <c r="E288" s="25"/>
      <c r="F288" s="25"/>
      <c r="G288" s="25"/>
      <c r="H288" s="25"/>
      <c r="I288" s="25"/>
      <c r="J288" s="25"/>
      <c r="K288" s="25"/>
      <c r="L288" s="25"/>
      <c r="M288" s="25"/>
      <c r="N288" s="25"/>
      <c r="O288" s="25"/>
      <c r="P288" s="25"/>
      <c r="Q288" s="25"/>
      <c r="R288" s="25"/>
      <c r="S288" s="25"/>
      <c r="T288" s="25"/>
      <c r="U288" s="25"/>
    </row>
    <row r="289" spans="1:21" x14ac:dyDescent="0.25">
      <c r="A289" s="25"/>
      <c r="B289" s="25"/>
      <c r="C289" s="25"/>
      <c r="D289" s="25"/>
      <c r="E289" s="25"/>
      <c r="F289" s="25"/>
      <c r="G289" s="25"/>
      <c r="H289" s="25"/>
      <c r="I289" s="25"/>
      <c r="J289" s="25"/>
      <c r="K289" s="25"/>
      <c r="L289" s="25"/>
      <c r="M289" s="25"/>
      <c r="N289" s="25"/>
      <c r="O289" s="25"/>
      <c r="P289" s="25"/>
      <c r="Q289" s="25"/>
      <c r="R289" s="25"/>
      <c r="S289" s="25"/>
      <c r="T289" s="25"/>
      <c r="U289" s="25"/>
    </row>
    <row r="290" spans="1:21" x14ac:dyDescent="0.25">
      <c r="A290" s="25"/>
      <c r="B290" s="25"/>
      <c r="C290" s="25"/>
      <c r="D290" s="25"/>
      <c r="E290" s="25"/>
      <c r="F290" s="25"/>
      <c r="G290" s="25"/>
      <c r="H290" s="25"/>
      <c r="I290" s="25"/>
      <c r="J290" s="25"/>
      <c r="K290" s="25"/>
      <c r="L290" s="25"/>
      <c r="M290" s="25"/>
      <c r="N290" s="25"/>
      <c r="O290" s="25"/>
      <c r="P290" s="25"/>
      <c r="Q290" s="25"/>
      <c r="R290" s="25"/>
      <c r="S290" s="25"/>
      <c r="T290" s="25"/>
      <c r="U290" s="25"/>
    </row>
    <row r="291" spans="1:21" x14ac:dyDescent="0.25">
      <c r="A291" s="25"/>
      <c r="B291" s="25"/>
      <c r="C291" s="25"/>
      <c r="D291" s="25"/>
      <c r="E291" s="25"/>
      <c r="F291" s="25"/>
      <c r="G291" s="25"/>
      <c r="H291" s="25"/>
      <c r="I291" s="25"/>
      <c r="J291" s="25"/>
      <c r="K291" s="25"/>
      <c r="L291" s="25"/>
      <c r="M291" s="25"/>
      <c r="N291" s="25"/>
      <c r="O291" s="25"/>
      <c r="P291" s="25"/>
      <c r="Q291" s="25"/>
      <c r="R291" s="25"/>
      <c r="S291" s="25"/>
      <c r="T291" s="25"/>
      <c r="U291" s="25"/>
    </row>
    <row r="292" spans="1:21" x14ac:dyDescent="0.25">
      <c r="A292" s="25"/>
      <c r="B292" s="25"/>
      <c r="C292" s="25"/>
      <c r="D292" s="25"/>
      <c r="E292" s="25"/>
      <c r="F292" s="25"/>
      <c r="G292" s="25"/>
      <c r="H292" s="25"/>
      <c r="I292" s="25"/>
      <c r="J292" s="25"/>
      <c r="K292" s="25"/>
      <c r="L292" s="25"/>
      <c r="M292" s="25"/>
      <c r="N292" s="25"/>
      <c r="O292" s="25"/>
      <c r="P292" s="25"/>
      <c r="Q292" s="25"/>
      <c r="R292" s="25"/>
      <c r="S292" s="25"/>
      <c r="T292" s="25"/>
      <c r="U292" s="25"/>
    </row>
    <row r="293" spans="1:21" x14ac:dyDescent="0.25">
      <c r="A293" s="25"/>
      <c r="B293" s="25"/>
      <c r="C293" s="25"/>
      <c r="D293" s="25"/>
      <c r="E293" s="25"/>
      <c r="F293" s="25"/>
      <c r="G293" s="25"/>
      <c r="H293" s="25"/>
      <c r="I293" s="25"/>
      <c r="J293" s="25"/>
      <c r="K293" s="25"/>
      <c r="L293" s="25"/>
      <c r="M293" s="25"/>
      <c r="N293" s="25"/>
      <c r="O293" s="25"/>
      <c r="P293" s="25"/>
      <c r="Q293" s="25"/>
      <c r="R293" s="25"/>
      <c r="S293" s="25"/>
      <c r="T293" s="25"/>
      <c r="U293" s="25"/>
    </row>
    <row r="294" spans="1:21" x14ac:dyDescent="0.25">
      <c r="A294" s="25"/>
      <c r="B294" s="25"/>
      <c r="C294" s="25"/>
      <c r="D294" s="25"/>
      <c r="E294" s="25"/>
      <c r="F294" s="25"/>
      <c r="G294" s="25"/>
      <c r="H294" s="25"/>
      <c r="I294" s="25"/>
      <c r="J294" s="25"/>
      <c r="K294" s="25"/>
      <c r="L294" s="25"/>
      <c r="M294" s="25"/>
      <c r="N294" s="25"/>
      <c r="O294" s="25"/>
      <c r="P294" s="25"/>
      <c r="Q294" s="25"/>
      <c r="R294" s="25"/>
      <c r="S294" s="25"/>
      <c r="T294" s="25"/>
      <c r="U294" s="25"/>
    </row>
    <row r="295" spans="1:21" x14ac:dyDescent="0.25">
      <c r="A295" s="25"/>
      <c r="B295" s="25"/>
      <c r="C295" s="25"/>
      <c r="D295" s="25"/>
      <c r="E295" s="25"/>
      <c r="F295" s="25"/>
      <c r="G295" s="25"/>
      <c r="H295" s="25"/>
      <c r="I295" s="25"/>
      <c r="J295" s="25"/>
      <c r="K295" s="25"/>
      <c r="L295" s="25"/>
      <c r="M295" s="25"/>
      <c r="N295" s="25"/>
      <c r="O295" s="25"/>
      <c r="P295" s="25"/>
      <c r="Q295" s="25"/>
      <c r="R295" s="25"/>
      <c r="S295" s="25"/>
      <c r="T295" s="25"/>
      <c r="U295" s="25"/>
    </row>
    <row r="296" spans="1:21" x14ac:dyDescent="0.25">
      <c r="A296" s="25"/>
      <c r="B296" s="25"/>
      <c r="C296" s="25"/>
      <c r="D296" s="25"/>
      <c r="E296" s="25"/>
      <c r="F296" s="25"/>
      <c r="G296" s="25"/>
      <c r="H296" s="25"/>
      <c r="I296" s="25"/>
      <c r="J296" s="25"/>
      <c r="K296" s="25"/>
      <c r="L296" s="25"/>
      <c r="M296" s="25"/>
      <c r="N296" s="25"/>
      <c r="O296" s="25"/>
      <c r="P296" s="25"/>
      <c r="Q296" s="25"/>
      <c r="R296" s="25"/>
      <c r="S296" s="25"/>
      <c r="T296" s="25"/>
      <c r="U296" s="25"/>
    </row>
    <row r="297" spans="1:21" x14ac:dyDescent="0.25">
      <c r="A297" s="25"/>
      <c r="B297" s="25"/>
      <c r="C297" s="25"/>
      <c r="D297" s="25"/>
      <c r="E297" s="25"/>
      <c r="F297" s="25"/>
      <c r="G297" s="25"/>
      <c r="H297" s="25"/>
      <c r="I297" s="25"/>
      <c r="J297" s="25"/>
      <c r="K297" s="25"/>
      <c r="L297" s="25"/>
      <c r="M297" s="25"/>
      <c r="N297" s="25"/>
      <c r="O297" s="25"/>
      <c r="P297" s="25"/>
      <c r="Q297" s="25"/>
      <c r="R297" s="25"/>
      <c r="S297" s="25"/>
      <c r="T297" s="25"/>
      <c r="U297" s="25"/>
    </row>
    <row r="298" spans="1:21" x14ac:dyDescent="0.25">
      <c r="A298" s="25"/>
      <c r="B298" s="25"/>
      <c r="C298" s="25"/>
      <c r="D298" s="25"/>
      <c r="E298" s="25"/>
      <c r="F298" s="25"/>
      <c r="G298" s="25"/>
      <c r="H298" s="25"/>
      <c r="I298" s="25"/>
      <c r="J298" s="25"/>
      <c r="K298" s="25"/>
      <c r="L298" s="25"/>
      <c r="M298" s="25"/>
      <c r="N298" s="25"/>
      <c r="O298" s="25"/>
      <c r="P298" s="25"/>
      <c r="Q298" s="25"/>
      <c r="R298" s="25"/>
      <c r="S298" s="25"/>
      <c r="T298" s="25"/>
      <c r="U298" s="25"/>
    </row>
    <row r="299" spans="1:21" x14ac:dyDescent="0.25">
      <c r="A299" s="25"/>
      <c r="B299" s="25"/>
      <c r="C299" s="25"/>
      <c r="D299" s="25"/>
      <c r="E299" s="25"/>
      <c r="F299" s="25"/>
      <c r="G299" s="25"/>
      <c r="H299" s="25"/>
      <c r="I299" s="25"/>
      <c r="J299" s="25"/>
      <c r="K299" s="25"/>
      <c r="L299" s="25"/>
      <c r="M299" s="25"/>
      <c r="N299" s="25"/>
      <c r="O299" s="25"/>
      <c r="P299" s="25"/>
      <c r="Q299" s="25"/>
      <c r="R299" s="25"/>
      <c r="S299" s="25"/>
      <c r="T299" s="25"/>
      <c r="U299" s="25"/>
    </row>
    <row r="300" spans="1:21" x14ac:dyDescent="0.25">
      <c r="A300" s="25"/>
      <c r="B300" s="25"/>
      <c r="C300" s="25"/>
      <c r="D300" s="25"/>
      <c r="E300" s="25"/>
      <c r="F300" s="25"/>
      <c r="G300" s="25"/>
      <c r="H300" s="25"/>
      <c r="I300" s="25"/>
      <c r="J300" s="25"/>
      <c r="K300" s="25"/>
      <c r="L300" s="25"/>
      <c r="M300" s="25"/>
      <c r="N300" s="25"/>
      <c r="O300" s="25"/>
      <c r="P300" s="25"/>
      <c r="Q300" s="25"/>
      <c r="R300" s="25"/>
      <c r="S300" s="25"/>
      <c r="T300" s="25"/>
      <c r="U300" s="25"/>
    </row>
    <row r="301" spans="1:21" x14ac:dyDescent="0.25">
      <c r="A301" s="25"/>
      <c r="B301" s="25"/>
      <c r="C301" s="25"/>
      <c r="D301" s="25"/>
      <c r="E301" s="25"/>
      <c r="F301" s="25"/>
      <c r="G301" s="25"/>
      <c r="H301" s="25"/>
      <c r="I301" s="25"/>
      <c r="J301" s="25"/>
      <c r="K301" s="25"/>
      <c r="L301" s="25"/>
      <c r="M301" s="25"/>
      <c r="N301" s="25"/>
      <c r="O301" s="25"/>
      <c r="P301" s="25"/>
      <c r="Q301" s="25"/>
      <c r="R301" s="25"/>
      <c r="S301" s="25"/>
      <c r="T301" s="25"/>
      <c r="U301" s="25"/>
    </row>
    <row r="302" spans="1:21" x14ac:dyDescent="0.25">
      <c r="A302" s="25"/>
      <c r="B302" s="25"/>
      <c r="C302" s="25"/>
      <c r="D302" s="25"/>
      <c r="E302" s="25"/>
      <c r="F302" s="25"/>
      <c r="G302" s="25"/>
      <c r="H302" s="25"/>
      <c r="I302" s="25"/>
      <c r="J302" s="25"/>
      <c r="K302" s="25"/>
      <c r="L302" s="25"/>
      <c r="M302" s="25"/>
      <c r="N302" s="25"/>
      <c r="O302" s="25"/>
      <c r="P302" s="25"/>
      <c r="Q302" s="25"/>
      <c r="R302" s="25"/>
      <c r="S302" s="25"/>
      <c r="T302" s="25"/>
      <c r="U302" s="25"/>
    </row>
    <row r="303" spans="1:21" x14ac:dyDescent="0.25">
      <c r="A303" s="25"/>
      <c r="B303" s="25"/>
      <c r="C303" s="25"/>
      <c r="D303" s="25"/>
      <c r="E303" s="25"/>
      <c r="F303" s="25"/>
      <c r="G303" s="25"/>
      <c r="H303" s="25"/>
      <c r="I303" s="25"/>
      <c r="J303" s="25"/>
      <c r="K303" s="25"/>
      <c r="L303" s="25"/>
      <c r="M303" s="25"/>
      <c r="N303" s="25"/>
      <c r="O303" s="25"/>
      <c r="P303" s="25"/>
      <c r="Q303" s="25"/>
      <c r="R303" s="25"/>
      <c r="S303" s="25"/>
      <c r="T303" s="25"/>
      <c r="U303" s="25"/>
    </row>
    <row r="304" spans="1:21" x14ac:dyDescent="0.25">
      <c r="A304" s="25"/>
      <c r="B304" s="25"/>
      <c r="C304" s="25"/>
      <c r="D304" s="25"/>
      <c r="E304" s="25"/>
      <c r="F304" s="25"/>
      <c r="G304" s="25"/>
      <c r="H304" s="25"/>
      <c r="I304" s="25"/>
      <c r="J304" s="25"/>
      <c r="K304" s="25"/>
      <c r="L304" s="25"/>
      <c r="M304" s="25"/>
      <c r="N304" s="25"/>
      <c r="O304" s="25"/>
      <c r="P304" s="25"/>
      <c r="Q304" s="25"/>
      <c r="R304" s="25"/>
      <c r="S304" s="25"/>
      <c r="T304" s="25"/>
      <c r="U304" s="25"/>
    </row>
    <row r="305" spans="1:21" x14ac:dyDescent="0.25">
      <c r="A305" s="25"/>
      <c r="B305" s="25"/>
      <c r="C305" s="25"/>
      <c r="D305" s="25"/>
      <c r="E305" s="25"/>
      <c r="F305" s="25"/>
      <c r="G305" s="25"/>
      <c r="H305" s="25"/>
      <c r="I305" s="25"/>
      <c r="J305" s="25"/>
      <c r="K305" s="25"/>
      <c r="L305" s="25"/>
      <c r="M305" s="25"/>
      <c r="N305" s="25"/>
      <c r="O305" s="25"/>
      <c r="P305" s="25"/>
      <c r="Q305" s="25"/>
      <c r="R305" s="25"/>
      <c r="S305" s="25"/>
      <c r="T305" s="25"/>
      <c r="U305" s="25"/>
    </row>
    <row r="306" spans="1:21" x14ac:dyDescent="0.25">
      <c r="A306" s="25"/>
      <c r="B306" s="25"/>
      <c r="C306" s="25"/>
      <c r="D306" s="25"/>
      <c r="E306" s="25"/>
      <c r="F306" s="25"/>
      <c r="G306" s="25"/>
      <c r="H306" s="25"/>
      <c r="I306" s="25"/>
      <c r="J306" s="25"/>
      <c r="K306" s="25"/>
      <c r="L306" s="25"/>
      <c r="M306" s="25"/>
      <c r="N306" s="25"/>
      <c r="O306" s="25"/>
      <c r="P306" s="25"/>
      <c r="Q306" s="25"/>
      <c r="R306" s="25"/>
      <c r="S306" s="25"/>
      <c r="T306" s="25"/>
      <c r="U306" s="25"/>
    </row>
    <row r="307" spans="1:21" x14ac:dyDescent="0.25">
      <c r="A307" s="25"/>
      <c r="B307" s="25"/>
      <c r="C307" s="25"/>
      <c r="D307" s="25"/>
      <c r="E307" s="25"/>
      <c r="F307" s="25"/>
      <c r="G307" s="25"/>
      <c r="H307" s="25"/>
      <c r="I307" s="25"/>
      <c r="J307" s="25"/>
      <c r="K307" s="25"/>
      <c r="L307" s="25"/>
      <c r="M307" s="25"/>
      <c r="N307" s="25"/>
      <c r="O307" s="25"/>
      <c r="P307" s="25"/>
      <c r="Q307" s="25"/>
      <c r="R307" s="25"/>
      <c r="S307" s="25"/>
      <c r="T307" s="25"/>
      <c r="U307" s="25"/>
    </row>
    <row r="308" spans="1:21" x14ac:dyDescent="0.25">
      <c r="A308" s="25"/>
      <c r="B308" s="25"/>
      <c r="C308" s="25"/>
      <c r="D308" s="25"/>
      <c r="E308" s="25"/>
      <c r="F308" s="25"/>
      <c r="G308" s="25"/>
      <c r="H308" s="25"/>
      <c r="I308" s="25"/>
      <c r="J308" s="25"/>
      <c r="K308" s="25"/>
      <c r="L308" s="25"/>
      <c r="M308" s="25"/>
      <c r="N308" s="25"/>
      <c r="O308" s="25"/>
      <c r="P308" s="25"/>
      <c r="Q308" s="25"/>
      <c r="R308" s="25"/>
      <c r="S308" s="25"/>
      <c r="T308" s="25"/>
      <c r="U308" s="25"/>
    </row>
    <row r="309" spans="1:21" x14ac:dyDescent="0.25">
      <c r="A309" s="25"/>
      <c r="B309" s="25"/>
      <c r="C309" s="25"/>
      <c r="D309" s="25"/>
      <c r="E309" s="25"/>
      <c r="F309" s="25"/>
      <c r="G309" s="25"/>
      <c r="H309" s="25"/>
      <c r="I309" s="25"/>
      <c r="J309" s="25"/>
      <c r="K309" s="25"/>
      <c r="L309" s="25"/>
      <c r="M309" s="25"/>
      <c r="N309" s="25"/>
      <c r="O309" s="25"/>
      <c r="P309" s="25"/>
      <c r="Q309" s="25"/>
      <c r="R309" s="25"/>
      <c r="S309" s="25"/>
      <c r="T309" s="25"/>
      <c r="U309" s="25"/>
    </row>
    <row r="310" spans="1:21" x14ac:dyDescent="0.25">
      <c r="A310" s="25"/>
      <c r="B310" s="25"/>
      <c r="C310" s="25"/>
      <c r="D310" s="25"/>
      <c r="E310" s="25"/>
      <c r="F310" s="25"/>
      <c r="G310" s="25"/>
      <c r="H310" s="25"/>
      <c r="I310" s="25"/>
      <c r="J310" s="25"/>
      <c r="K310" s="25"/>
      <c r="L310" s="25"/>
      <c r="M310" s="25"/>
      <c r="N310" s="25"/>
      <c r="O310" s="25"/>
      <c r="P310" s="25"/>
      <c r="Q310" s="25"/>
      <c r="R310" s="25"/>
      <c r="S310" s="25"/>
      <c r="T310" s="25"/>
      <c r="U310" s="25"/>
    </row>
    <row r="311" spans="1:21" x14ac:dyDescent="0.25">
      <c r="A311" s="25"/>
      <c r="B311" s="25"/>
      <c r="C311" s="25"/>
      <c r="D311" s="25"/>
      <c r="E311" s="25"/>
      <c r="F311" s="25"/>
      <c r="G311" s="25"/>
      <c r="H311" s="25"/>
      <c r="I311" s="25"/>
      <c r="J311" s="25"/>
      <c r="K311" s="25"/>
      <c r="L311" s="25"/>
      <c r="M311" s="25"/>
      <c r="N311" s="25"/>
      <c r="O311" s="25"/>
      <c r="P311" s="25"/>
      <c r="Q311" s="25"/>
      <c r="R311" s="25"/>
      <c r="S311" s="25"/>
      <c r="T311" s="25"/>
      <c r="U311" s="25"/>
    </row>
    <row r="312" spans="1:21" x14ac:dyDescent="0.25">
      <c r="A312" s="25"/>
      <c r="B312" s="25"/>
      <c r="C312" s="25"/>
      <c r="D312" s="25"/>
      <c r="E312" s="25"/>
      <c r="F312" s="25"/>
      <c r="G312" s="25"/>
      <c r="H312" s="25"/>
      <c r="I312" s="25"/>
      <c r="J312" s="25"/>
      <c r="K312" s="25"/>
      <c r="L312" s="25"/>
      <c r="M312" s="25"/>
      <c r="N312" s="25"/>
      <c r="O312" s="25"/>
      <c r="P312" s="25"/>
      <c r="Q312" s="25"/>
      <c r="R312" s="25"/>
      <c r="S312" s="25"/>
      <c r="T312" s="25"/>
      <c r="U312" s="25"/>
    </row>
    <row r="313" spans="1:21" x14ac:dyDescent="0.25">
      <c r="A313" s="25"/>
      <c r="B313" s="25"/>
      <c r="C313" s="25"/>
      <c r="D313" s="25"/>
      <c r="E313" s="25"/>
      <c r="F313" s="25"/>
      <c r="G313" s="25"/>
      <c r="H313" s="25"/>
      <c r="I313" s="25"/>
      <c r="J313" s="25"/>
      <c r="K313" s="25"/>
      <c r="L313" s="25"/>
      <c r="M313" s="25"/>
      <c r="N313" s="25"/>
      <c r="O313" s="25"/>
      <c r="P313" s="25"/>
      <c r="Q313" s="25"/>
      <c r="R313" s="25"/>
      <c r="S313" s="25"/>
      <c r="T313" s="25"/>
      <c r="U313" s="25"/>
    </row>
    <row r="314" spans="1:21" x14ac:dyDescent="0.25">
      <c r="A314" s="25"/>
      <c r="B314" s="25"/>
      <c r="C314" s="25"/>
      <c r="D314" s="25"/>
      <c r="E314" s="25"/>
      <c r="F314" s="25"/>
      <c r="G314" s="25"/>
      <c r="H314" s="25"/>
      <c r="I314" s="25"/>
      <c r="J314" s="25"/>
      <c r="K314" s="25"/>
      <c r="L314" s="25"/>
      <c r="M314" s="25"/>
      <c r="N314" s="25"/>
      <c r="O314" s="25"/>
      <c r="P314" s="25"/>
      <c r="Q314" s="25"/>
      <c r="R314" s="25"/>
      <c r="S314" s="25"/>
      <c r="T314" s="25"/>
      <c r="U314" s="25"/>
    </row>
    <row r="315" spans="1:21" x14ac:dyDescent="0.25">
      <c r="A315" s="25"/>
      <c r="B315" s="25"/>
      <c r="C315" s="25"/>
      <c r="D315" s="25"/>
      <c r="E315" s="25"/>
      <c r="F315" s="25"/>
      <c r="G315" s="25"/>
      <c r="H315" s="25"/>
      <c r="I315" s="25"/>
      <c r="J315" s="25"/>
      <c r="K315" s="25"/>
      <c r="L315" s="25"/>
      <c r="M315" s="25"/>
      <c r="N315" s="25"/>
      <c r="O315" s="25"/>
      <c r="P315" s="25"/>
      <c r="Q315" s="25"/>
      <c r="R315" s="25"/>
      <c r="S315" s="25"/>
      <c r="T315" s="25"/>
      <c r="U315" s="25"/>
    </row>
    <row r="316" spans="1:21" x14ac:dyDescent="0.25">
      <c r="A316" s="25"/>
      <c r="B316" s="25"/>
      <c r="C316" s="25"/>
      <c r="D316" s="25"/>
      <c r="E316" s="25"/>
      <c r="F316" s="25"/>
      <c r="G316" s="25"/>
      <c r="H316" s="25"/>
      <c r="I316" s="25"/>
      <c r="J316" s="25"/>
      <c r="K316" s="25"/>
      <c r="L316" s="25"/>
      <c r="M316" s="25"/>
      <c r="N316" s="25"/>
      <c r="O316" s="25"/>
      <c r="P316" s="25"/>
      <c r="Q316" s="25"/>
      <c r="R316" s="25"/>
      <c r="S316" s="25"/>
      <c r="T316" s="25"/>
      <c r="U316" s="25"/>
    </row>
    <row r="317" spans="1:21" x14ac:dyDescent="0.25">
      <c r="A317" s="25"/>
      <c r="B317" s="25"/>
      <c r="C317" s="25"/>
      <c r="D317" s="25"/>
      <c r="E317" s="25"/>
      <c r="F317" s="25"/>
      <c r="G317" s="25"/>
      <c r="H317" s="25"/>
      <c r="I317" s="25"/>
      <c r="J317" s="25"/>
      <c r="K317" s="25"/>
      <c r="L317" s="25"/>
      <c r="M317" s="25"/>
      <c r="N317" s="25"/>
      <c r="O317" s="25"/>
      <c r="P317" s="25"/>
      <c r="Q317" s="25"/>
      <c r="R317" s="25"/>
      <c r="S317" s="25"/>
      <c r="T317" s="25"/>
      <c r="U317" s="25"/>
    </row>
    <row r="318" spans="1:21" x14ac:dyDescent="0.25">
      <c r="A318" s="25"/>
      <c r="B318" s="25"/>
      <c r="C318" s="25"/>
      <c r="D318" s="25"/>
      <c r="E318" s="25"/>
      <c r="F318" s="25"/>
      <c r="G318" s="25"/>
      <c r="H318" s="25"/>
      <c r="I318" s="25"/>
      <c r="J318" s="25"/>
      <c r="K318" s="25"/>
      <c r="L318" s="25"/>
      <c r="M318" s="25"/>
      <c r="N318" s="25"/>
      <c r="O318" s="25"/>
      <c r="P318" s="25"/>
      <c r="Q318" s="25"/>
      <c r="R318" s="25"/>
      <c r="S318" s="25"/>
      <c r="T318" s="25"/>
      <c r="U318" s="25"/>
    </row>
    <row r="319" spans="1:21" x14ac:dyDescent="0.25">
      <c r="A319" s="25"/>
      <c r="B319" s="25"/>
      <c r="C319" s="25"/>
      <c r="D319" s="25"/>
      <c r="E319" s="25"/>
      <c r="F319" s="25"/>
      <c r="G319" s="25"/>
      <c r="H319" s="25"/>
      <c r="I319" s="25"/>
      <c r="J319" s="25"/>
      <c r="K319" s="25"/>
      <c r="L319" s="25"/>
      <c r="M319" s="25"/>
      <c r="N319" s="25"/>
      <c r="O319" s="25"/>
      <c r="P319" s="25"/>
      <c r="Q319" s="25"/>
      <c r="R319" s="25"/>
      <c r="S319" s="25"/>
      <c r="T319" s="25"/>
      <c r="U319" s="2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6"/>
  <sheetViews>
    <sheetView zoomScale="60" zoomScaleNormal="60" workbookViewId="0">
      <pane ySplit="1" topLeftCell="A110" activePane="bottomLeft" state="frozen"/>
      <selection pane="bottomLeft" activeCell="A202" sqref="A202"/>
    </sheetView>
  </sheetViews>
  <sheetFormatPr defaultRowHeight="15" customHeight="1" x14ac:dyDescent="0.25"/>
  <cols>
    <col min="1" max="1" width="56" style="20" bestFit="1" customWidth="1"/>
    <col min="2" max="2" width="30.7109375" style="20" customWidth="1"/>
    <col min="3" max="3" width="2.5703125" style="20" customWidth="1"/>
    <col min="4" max="4" width="4.28515625" style="20" customWidth="1"/>
    <col min="5" max="5" width="9.140625" style="20" customWidth="1"/>
    <col min="6" max="6" width="20.140625" style="20" customWidth="1"/>
    <col min="7" max="7" width="14.85546875" style="20" customWidth="1"/>
    <col min="8" max="8" width="7.5703125" style="20" customWidth="1"/>
    <col min="9" max="9" width="6" style="20" customWidth="1"/>
    <col min="10" max="10" width="6.42578125" style="20" customWidth="1"/>
    <col min="11" max="11" width="9.28515625" style="20" customWidth="1"/>
    <col min="12" max="12" width="8.140625" style="20" customWidth="1"/>
    <col min="13" max="13" width="9.140625" style="20" customWidth="1"/>
    <col min="14" max="14" width="18.28515625" style="20" customWidth="1"/>
    <col min="15" max="20" width="9.140625" style="20" customWidth="1"/>
    <col min="21" max="21" width="7.85546875" style="20" customWidth="1"/>
    <col min="22" max="16384" width="9.140625" style="20"/>
  </cols>
  <sheetData>
    <row r="1" spans="1:18" ht="15" customHeight="1" x14ac:dyDescent="0.25">
      <c r="D1" s="20">
        <f>IF(OR(EXACT(A1,"CO2_out"),EXACT(A1,"Fe_II_ext"),EXACT(A1,"Fe_III_ext"),EXACT(A1,"formate_ext"),EXACT(A1,"formaldehyde_ext"),EXACT(A1,"H2O"),EXACT(A1,"H2O2_ext"),EXACT(A1,"H2S_ext"),EXACT(A1,"kg_biomass_EXT"),EXACT(A1,"Maintenance_leak"),EXACT(A1,"NH3_ext"),EXACT(A1,"O2_out"),EXACT(A1,"Phosphate_out"),EXACT(A1,"proton_external"),EXACT(A1,"Sulfate_ext"),EXACT(A1,"Sulfite_ext"),EXACT(A1,"Sulfur_ext"),EXACT(A1,"tetrathionate_ext"),EXACT(A1,"Thiosulfate_ext")),1,0)</f>
        <v>0</v>
      </c>
      <c r="F1" s="21" t="s">
        <v>641</v>
      </c>
      <c r="G1" s="21" t="s">
        <v>355</v>
      </c>
      <c r="H1" s="21" t="s">
        <v>362</v>
      </c>
      <c r="I1" s="21" t="s">
        <v>352</v>
      </c>
      <c r="J1" s="21" t="s">
        <v>642</v>
      </c>
      <c r="K1" s="21" t="s">
        <v>374</v>
      </c>
      <c r="L1" s="21" t="s">
        <v>376</v>
      </c>
      <c r="M1" s="20" t="s">
        <v>648</v>
      </c>
      <c r="N1" s="20" t="s">
        <v>647</v>
      </c>
      <c r="O1" s="21" t="s">
        <v>643</v>
      </c>
      <c r="P1" s="20" t="s">
        <v>644</v>
      </c>
      <c r="Q1" s="20" t="s">
        <v>645</v>
      </c>
      <c r="R1" s="20" t="s">
        <v>646</v>
      </c>
    </row>
    <row r="2" spans="1:18" ht="15" customHeight="1" x14ac:dyDescent="0.35">
      <c r="A2" s="20" t="s">
        <v>649</v>
      </c>
      <c r="B2" s="20" t="s">
        <v>649</v>
      </c>
      <c r="C2" s="20">
        <v>0</v>
      </c>
      <c r="D2" s="27">
        <f t="shared" ref="D2:D64" si="0">IF(OR(EXACT(A2,"CO2_out"),EXACT(A2,"Fe_II_ext"),EXACT(A2,"Fe_III_ext"),EXACT(A2,"formate_ext"),EXACT(A2,"formaldehyde_ext"),EXACT(A2,"H2O"),EXACT(A2,"H2O2_ext"),EXACT(A2,"H2S_ext"),EXACT(A2,"kg_biomass_EXT"),EXACT(A2,"Maintenance_leak"),EXACT(A2,"NH3_ext"),EXACT(A2,"O2_out"),EXACT(A2,"Phosphate_out"),EXACT(A2,"proton_external"),EXACT(A2,"Sulfate_ext"),EXACT(A2,"Sulfite_ext"),EXACT(A2,"Sulfur_ext"),EXACT(A2,"tetrathionate_ext"),EXACT(A2,"Thiosulfate_ext")),1,0)</f>
        <v>0</v>
      </c>
      <c r="F2" s="20" t="s">
        <v>650</v>
      </c>
      <c r="G2" s="20">
        <v>3</v>
      </c>
      <c r="H2" s="20">
        <v>4</v>
      </c>
      <c r="J2" s="20">
        <v>10</v>
      </c>
      <c r="K2" s="20">
        <v>2</v>
      </c>
      <c r="M2" s="20">
        <f>IF(G2=0,N2,N2*G2)</f>
        <v>10</v>
      </c>
      <c r="N2" s="20">
        <f>IF(G2=0,(4*G2+H2-2*J2-3*I2+5*K2-2*L2-R2),(4*G2+H2-2*J2-3*I2+5*K2-2*L2-R2)/G2)</f>
        <v>3.3333333333333335</v>
      </c>
      <c r="O2" s="20" t="s">
        <v>651</v>
      </c>
      <c r="P2" s="20">
        <f t="shared" ref="P2:P33" si="1">SUM(LEN($O2)-LEN(SUBSTITUTE($O2,"-","")))/LEN("-")</f>
        <v>4</v>
      </c>
      <c r="Q2" s="20">
        <f t="shared" ref="Q2:Q33" si="2">SUM(LEN($O2)-LEN(SUBSTITUTE($O2,"+","")))/LEN("+")</f>
        <v>0</v>
      </c>
      <c r="R2" s="20">
        <f t="shared" ref="R2:R33" si="3">Q2-P2</f>
        <v>-4</v>
      </c>
    </row>
    <row r="3" spans="1:18" ht="15" customHeight="1" x14ac:dyDescent="0.35">
      <c r="A3" s="20" t="s">
        <v>652</v>
      </c>
      <c r="B3" s="20" t="s">
        <v>652</v>
      </c>
      <c r="C3" s="20">
        <v>0</v>
      </c>
      <c r="D3" s="27">
        <f t="shared" si="0"/>
        <v>0</v>
      </c>
      <c r="F3" s="20" t="s">
        <v>653</v>
      </c>
      <c r="G3" s="20">
        <v>20</v>
      </c>
      <c r="H3" s="20">
        <v>21</v>
      </c>
      <c r="I3" s="20">
        <v>7</v>
      </c>
      <c r="J3" s="20">
        <v>7</v>
      </c>
      <c r="M3" s="20">
        <f t="shared" ref="M3:M33" si="4">IF(G3=0,N3,N3*G3)</f>
        <v>68</v>
      </c>
      <c r="N3" s="20">
        <f t="shared" ref="N3:N33" si="5">IF(G3=0,(4*G3+H3-2*J3-3*I3+5*K3-2*L3-R3),(4*G3+H3-2*J3-3*I3+5*K3-2*L3-R3)/G3)</f>
        <v>3.4</v>
      </c>
      <c r="O3" s="20" t="s">
        <v>654</v>
      </c>
      <c r="P3" s="20">
        <f t="shared" si="1"/>
        <v>2</v>
      </c>
      <c r="Q3" s="20">
        <f t="shared" si="2"/>
        <v>0</v>
      </c>
      <c r="R3" s="20">
        <f t="shared" si="3"/>
        <v>-2</v>
      </c>
    </row>
    <row r="4" spans="1:18" ht="15" customHeight="1" x14ac:dyDescent="0.35">
      <c r="A4" s="20" t="s">
        <v>655</v>
      </c>
      <c r="B4" s="20" t="s">
        <v>655</v>
      </c>
      <c r="C4" s="20">
        <v>0</v>
      </c>
      <c r="D4" s="27">
        <f t="shared" si="0"/>
        <v>0</v>
      </c>
      <c r="F4" s="20" t="s">
        <v>496</v>
      </c>
      <c r="G4" s="20">
        <v>12</v>
      </c>
      <c r="H4" s="20">
        <v>13</v>
      </c>
      <c r="I4" s="20">
        <v>1</v>
      </c>
      <c r="J4" s="20">
        <v>9</v>
      </c>
      <c r="K4" s="20">
        <v>1</v>
      </c>
      <c r="M4" s="20">
        <f t="shared" si="4"/>
        <v>48</v>
      </c>
      <c r="N4" s="20">
        <f t="shared" si="5"/>
        <v>4</v>
      </c>
      <c r="O4" s="20" t="s">
        <v>656</v>
      </c>
      <c r="P4" s="20">
        <f t="shared" si="1"/>
        <v>3</v>
      </c>
      <c r="Q4" s="20">
        <f t="shared" si="2"/>
        <v>0</v>
      </c>
      <c r="R4" s="20">
        <f t="shared" si="3"/>
        <v>-3</v>
      </c>
    </row>
    <row r="5" spans="1:18" ht="15" customHeight="1" x14ac:dyDescent="0.35">
      <c r="A5" s="20" t="s">
        <v>657</v>
      </c>
      <c r="B5" s="20" t="s">
        <v>657</v>
      </c>
      <c r="C5" s="20">
        <v>0</v>
      </c>
      <c r="D5" s="27">
        <f t="shared" si="0"/>
        <v>0</v>
      </c>
      <c r="F5" s="20" t="s">
        <v>658</v>
      </c>
      <c r="G5" s="20">
        <v>5</v>
      </c>
      <c r="H5" s="20">
        <v>6</v>
      </c>
      <c r="I5" s="20">
        <v>1</v>
      </c>
      <c r="J5" s="20">
        <v>2</v>
      </c>
      <c r="M5" s="20">
        <f t="shared" si="4"/>
        <v>20</v>
      </c>
      <c r="N5" s="20">
        <f t="shared" si="5"/>
        <v>4</v>
      </c>
      <c r="O5" s="20" t="s">
        <v>659</v>
      </c>
      <c r="P5" s="20">
        <f t="shared" si="1"/>
        <v>1</v>
      </c>
      <c r="Q5" s="20">
        <f t="shared" si="2"/>
        <v>0</v>
      </c>
      <c r="R5" s="20">
        <f t="shared" si="3"/>
        <v>-1</v>
      </c>
    </row>
    <row r="6" spans="1:18" ht="15" customHeight="1" x14ac:dyDescent="0.35">
      <c r="A6" s="20" t="s">
        <v>660</v>
      </c>
      <c r="B6" s="20" t="s">
        <v>660</v>
      </c>
      <c r="C6" s="20">
        <v>0</v>
      </c>
      <c r="D6" s="27">
        <f t="shared" si="0"/>
        <v>0</v>
      </c>
      <c r="F6" s="20" t="s">
        <v>493</v>
      </c>
      <c r="G6" s="20">
        <v>6</v>
      </c>
      <c r="H6" s="20">
        <v>11</v>
      </c>
      <c r="J6" s="20">
        <v>4</v>
      </c>
      <c r="M6" s="20">
        <f t="shared" si="4"/>
        <v>28</v>
      </c>
      <c r="N6" s="20">
        <f t="shared" si="5"/>
        <v>4.666666666666667</v>
      </c>
      <c r="O6" s="20" t="s">
        <v>661</v>
      </c>
      <c r="P6" s="20">
        <f t="shared" si="1"/>
        <v>1</v>
      </c>
      <c r="Q6" s="20">
        <f t="shared" si="2"/>
        <v>0</v>
      </c>
      <c r="R6" s="20">
        <f t="shared" si="3"/>
        <v>-1</v>
      </c>
    </row>
    <row r="7" spans="1:18" ht="15" customHeight="1" x14ac:dyDescent="0.35">
      <c r="A7" s="20" t="s">
        <v>662</v>
      </c>
      <c r="B7" s="20" t="s">
        <v>662</v>
      </c>
      <c r="C7" s="20">
        <v>0</v>
      </c>
      <c r="D7" s="27">
        <f t="shared" si="0"/>
        <v>0</v>
      </c>
      <c r="F7" s="20" t="s">
        <v>663</v>
      </c>
      <c r="G7" s="20">
        <v>5</v>
      </c>
      <c r="H7" s="20">
        <v>9</v>
      </c>
      <c r="J7" s="20">
        <v>4</v>
      </c>
      <c r="M7" s="20">
        <f t="shared" si="4"/>
        <v>22</v>
      </c>
      <c r="N7" s="20">
        <f t="shared" si="5"/>
        <v>4.4000000000000004</v>
      </c>
      <c r="O7" s="20" t="s">
        <v>664</v>
      </c>
      <c r="P7" s="20">
        <f t="shared" si="1"/>
        <v>1</v>
      </c>
      <c r="Q7" s="20">
        <f t="shared" si="2"/>
        <v>0</v>
      </c>
      <c r="R7" s="20">
        <f t="shared" si="3"/>
        <v>-1</v>
      </c>
    </row>
    <row r="8" spans="1:18" ht="15" customHeight="1" x14ac:dyDescent="0.35">
      <c r="A8" s="20" t="s">
        <v>665</v>
      </c>
      <c r="B8" s="20" t="s">
        <v>665</v>
      </c>
      <c r="C8" s="20">
        <v>0</v>
      </c>
      <c r="D8" s="27">
        <f t="shared" si="0"/>
        <v>0</v>
      </c>
      <c r="F8" s="20" t="s">
        <v>666</v>
      </c>
      <c r="G8" s="20">
        <v>6</v>
      </c>
      <c r="H8" s="20">
        <v>9</v>
      </c>
      <c r="J8" s="20">
        <v>4</v>
      </c>
      <c r="M8" s="20">
        <f t="shared" si="4"/>
        <v>26</v>
      </c>
      <c r="N8" s="20">
        <f t="shared" si="5"/>
        <v>4.333333333333333</v>
      </c>
      <c r="O8" s="20" t="s">
        <v>667</v>
      </c>
      <c r="P8" s="20">
        <f t="shared" si="1"/>
        <v>1</v>
      </c>
      <c r="Q8" s="20">
        <f t="shared" si="2"/>
        <v>0</v>
      </c>
      <c r="R8" s="20">
        <f t="shared" si="3"/>
        <v>-1</v>
      </c>
    </row>
    <row r="9" spans="1:18" ht="15" customHeight="1" x14ac:dyDescent="0.35">
      <c r="A9" s="20" t="s">
        <v>668</v>
      </c>
      <c r="B9" s="20" t="s">
        <v>668</v>
      </c>
      <c r="C9" s="20">
        <v>0</v>
      </c>
      <c r="D9" s="27">
        <f t="shared" si="0"/>
        <v>0</v>
      </c>
      <c r="F9" s="20" t="s">
        <v>669</v>
      </c>
      <c r="G9" s="20">
        <v>14</v>
      </c>
      <c r="H9" s="20">
        <v>20</v>
      </c>
      <c r="I9" s="20">
        <v>4</v>
      </c>
      <c r="J9" s="20">
        <v>8</v>
      </c>
      <c r="K9" s="20">
        <v>2</v>
      </c>
      <c r="L9" s="20">
        <v>1</v>
      </c>
      <c r="M9" s="20">
        <f t="shared" si="4"/>
        <v>58.000000000000007</v>
      </c>
      <c r="N9" s="20">
        <f t="shared" si="5"/>
        <v>4.1428571428571432</v>
      </c>
      <c r="O9" s="20" t="s">
        <v>670</v>
      </c>
      <c r="P9" s="20">
        <f t="shared" si="1"/>
        <v>3</v>
      </c>
      <c r="Q9" s="20">
        <f t="shared" si="2"/>
        <v>1</v>
      </c>
      <c r="R9" s="20">
        <f t="shared" si="3"/>
        <v>-2</v>
      </c>
    </row>
    <row r="10" spans="1:18" ht="15" customHeight="1" x14ac:dyDescent="0.35">
      <c r="A10" s="20" t="s">
        <v>671</v>
      </c>
      <c r="B10" s="20" t="s">
        <v>671</v>
      </c>
      <c r="C10" s="20">
        <v>0</v>
      </c>
      <c r="D10" s="27">
        <f t="shared" si="0"/>
        <v>0</v>
      </c>
      <c r="F10" s="20" t="s">
        <v>672</v>
      </c>
      <c r="G10" s="20">
        <v>7</v>
      </c>
      <c r="H10" s="20">
        <v>8</v>
      </c>
      <c r="J10" s="20">
        <v>5</v>
      </c>
      <c r="M10" s="20">
        <f t="shared" si="4"/>
        <v>28</v>
      </c>
      <c r="N10" s="20">
        <f t="shared" si="5"/>
        <v>4</v>
      </c>
      <c r="O10" s="20" t="s">
        <v>673</v>
      </c>
      <c r="P10" s="20">
        <f t="shared" si="1"/>
        <v>2</v>
      </c>
      <c r="Q10" s="20">
        <f t="shared" si="2"/>
        <v>0</v>
      </c>
      <c r="R10" s="20">
        <f t="shared" si="3"/>
        <v>-2</v>
      </c>
    </row>
    <row r="11" spans="1:18" ht="15" customHeight="1" x14ac:dyDescent="0.35">
      <c r="A11" s="20" t="s">
        <v>674</v>
      </c>
      <c r="B11" s="20" t="s">
        <v>674</v>
      </c>
      <c r="C11" s="20">
        <v>0</v>
      </c>
      <c r="D11" s="27">
        <f t="shared" si="0"/>
        <v>0</v>
      </c>
      <c r="F11" s="20" t="s">
        <v>675</v>
      </c>
      <c r="G11" s="20">
        <v>7</v>
      </c>
      <c r="H11" s="20">
        <v>10</v>
      </c>
      <c r="J11" s="20">
        <v>5</v>
      </c>
      <c r="M11" s="20">
        <f t="shared" si="4"/>
        <v>30</v>
      </c>
      <c r="N11" s="20">
        <f t="shared" si="5"/>
        <v>4.2857142857142856</v>
      </c>
      <c r="O11" s="20" t="s">
        <v>676</v>
      </c>
      <c r="P11" s="20">
        <f t="shared" si="1"/>
        <v>2</v>
      </c>
      <c r="Q11" s="20">
        <f t="shared" si="2"/>
        <v>0</v>
      </c>
      <c r="R11" s="20">
        <f t="shared" si="3"/>
        <v>-2</v>
      </c>
    </row>
    <row r="12" spans="1:18" ht="15" customHeight="1" x14ac:dyDescent="0.35">
      <c r="A12" s="20" t="s">
        <v>677</v>
      </c>
      <c r="B12" s="20" t="s">
        <v>677</v>
      </c>
      <c r="C12" s="20">
        <v>0</v>
      </c>
      <c r="D12" s="27">
        <f t="shared" si="0"/>
        <v>0</v>
      </c>
      <c r="F12" s="20" t="s">
        <v>678</v>
      </c>
      <c r="G12" s="20">
        <v>7</v>
      </c>
      <c r="H12" s="20">
        <v>8</v>
      </c>
      <c r="J12" s="20">
        <v>4</v>
      </c>
      <c r="M12" s="20">
        <f t="shared" si="4"/>
        <v>30</v>
      </c>
      <c r="N12" s="20">
        <f t="shared" si="5"/>
        <v>4.2857142857142856</v>
      </c>
      <c r="O12" s="20" t="s">
        <v>679</v>
      </c>
      <c r="P12" s="20">
        <f t="shared" si="1"/>
        <v>2</v>
      </c>
      <c r="Q12" s="20">
        <f t="shared" si="2"/>
        <v>0</v>
      </c>
      <c r="R12" s="20">
        <f t="shared" si="3"/>
        <v>-2</v>
      </c>
    </row>
    <row r="13" spans="1:18" ht="15" customHeight="1" x14ac:dyDescent="0.35">
      <c r="A13" s="20" t="s">
        <v>680</v>
      </c>
      <c r="B13" s="20" t="s">
        <v>680</v>
      </c>
      <c r="C13" s="20">
        <v>0</v>
      </c>
      <c r="D13" s="27">
        <f t="shared" si="0"/>
        <v>0</v>
      </c>
      <c r="F13" s="20" t="s">
        <v>681</v>
      </c>
      <c r="G13" s="20">
        <v>4</v>
      </c>
      <c r="H13" s="20">
        <v>5</v>
      </c>
      <c r="J13" s="20">
        <v>3</v>
      </c>
      <c r="M13" s="20">
        <f t="shared" si="4"/>
        <v>16</v>
      </c>
      <c r="N13" s="20">
        <f t="shared" si="5"/>
        <v>4</v>
      </c>
      <c r="O13" s="20" t="s">
        <v>682</v>
      </c>
      <c r="P13" s="20">
        <f t="shared" si="1"/>
        <v>1</v>
      </c>
      <c r="Q13" s="20">
        <f t="shared" si="2"/>
        <v>0</v>
      </c>
      <c r="R13" s="20">
        <f t="shared" si="3"/>
        <v>-1</v>
      </c>
    </row>
    <row r="14" spans="1:18" ht="15" customHeight="1" x14ac:dyDescent="0.35">
      <c r="A14" s="20" t="s">
        <v>683</v>
      </c>
      <c r="B14" s="20" t="s">
        <v>683</v>
      </c>
      <c r="C14" s="20">
        <v>0</v>
      </c>
      <c r="D14" s="27">
        <f t="shared" si="0"/>
        <v>0</v>
      </c>
      <c r="F14" s="20" t="s">
        <v>684</v>
      </c>
      <c r="G14" s="20">
        <v>5</v>
      </c>
      <c r="H14" s="20">
        <v>4</v>
      </c>
      <c r="J14" s="20">
        <v>5</v>
      </c>
      <c r="M14" s="20">
        <f t="shared" si="4"/>
        <v>16</v>
      </c>
      <c r="N14" s="20">
        <f t="shared" si="5"/>
        <v>3.2</v>
      </c>
      <c r="O14" s="20" t="s">
        <v>685</v>
      </c>
      <c r="P14" s="20">
        <f t="shared" si="1"/>
        <v>2</v>
      </c>
      <c r="Q14" s="20">
        <f t="shared" si="2"/>
        <v>0</v>
      </c>
      <c r="R14" s="20">
        <f t="shared" si="3"/>
        <v>-2</v>
      </c>
    </row>
    <row r="15" spans="1:18" ht="15" customHeight="1" x14ac:dyDescent="0.35">
      <c r="A15" s="20" t="s">
        <v>686</v>
      </c>
      <c r="B15" s="20" t="s">
        <v>686</v>
      </c>
      <c r="C15" s="20">
        <v>0</v>
      </c>
      <c r="D15" s="27">
        <f t="shared" si="0"/>
        <v>0</v>
      </c>
      <c r="F15" s="20" t="s">
        <v>687</v>
      </c>
      <c r="G15" s="20">
        <v>3</v>
      </c>
      <c r="H15" s="20">
        <v>4</v>
      </c>
      <c r="J15" s="20">
        <v>7</v>
      </c>
      <c r="K15" s="20">
        <v>1</v>
      </c>
      <c r="M15" s="20">
        <f t="shared" si="4"/>
        <v>10</v>
      </c>
      <c r="N15" s="20">
        <f t="shared" si="5"/>
        <v>3.3333333333333335</v>
      </c>
      <c r="O15" s="20" t="s">
        <v>688</v>
      </c>
      <c r="P15" s="20">
        <f t="shared" si="1"/>
        <v>3</v>
      </c>
      <c r="Q15" s="20">
        <f t="shared" si="2"/>
        <v>0</v>
      </c>
      <c r="R15" s="20">
        <f t="shared" si="3"/>
        <v>-3</v>
      </c>
    </row>
    <row r="16" spans="1:18" ht="15" customHeight="1" x14ac:dyDescent="0.35">
      <c r="A16" s="20" t="s">
        <v>689</v>
      </c>
      <c r="B16" s="20" t="s">
        <v>689</v>
      </c>
      <c r="C16" s="20">
        <v>0</v>
      </c>
      <c r="D16" s="27">
        <f t="shared" si="0"/>
        <v>0</v>
      </c>
      <c r="F16" s="20" t="s">
        <v>690</v>
      </c>
      <c r="G16" s="20">
        <v>7</v>
      </c>
      <c r="H16" s="20">
        <v>7</v>
      </c>
      <c r="J16" s="20">
        <v>5</v>
      </c>
      <c r="M16" s="20">
        <f t="shared" si="4"/>
        <v>26</v>
      </c>
      <c r="N16" s="20">
        <f t="shared" si="5"/>
        <v>3.7142857142857144</v>
      </c>
      <c r="O16" s="20" t="s">
        <v>691</v>
      </c>
      <c r="P16" s="20">
        <f t="shared" si="1"/>
        <v>1</v>
      </c>
      <c r="Q16" s="20">
        <f t="shared" si="2"/>
        <v>0</v>
      </c>
      <c r="R16" s="20">
        <f t="shared" si="3"/>
        <v>-1</v>
      </c>
    </row>
    <row r="17" spans="1:18" ht="15" customHeight="1" x14ac:dyDescent="0.35">
      <c r="A17" s="20" t="s">
        <v>692</v>
      </c>
      <c r="B17" s="20" t="s">
        <v>692</v>
      </c>
      <c r="C17" s="20">
        <v>0</v>
      </c>
      <c r="D17" s="27">
        <f t="shared" si="0"/>
        <v>0</v>
      </c>
      <c r="F17" s="20" t="s">
        <v>693</v>
      </c>
      <c r="G17" s="20">
        <v>6</v>
      </c>
      <c r="H17" s="20">
        <v>11</v>
      </c>
      <c r="J17" s="20">
        <v>9</v>
      </c>
      <c r="K17" s="20">
        <v>1</v>
      </c>
      <c r="M17" s="20">
        <f t="shared" si="4"/>
        <v>24</v>
      </c>
      <c r="N17" s="20">
        <f t="shared" si="5"/>
        <v>4</v>
      </c>
      <c r="O17" s="20" t="s">
        <v>694</v>
      </c>
      <c r="P17" s="20">
        <f t="shared" si="1"/>
        <v>2</v>
      </c>
      <c r="Q17" s="20">
        <f t="shared" si="2"/>
        <v>0</v>
      </c>
      <c r="R17" s="20">
        <f t="shared" si="3"/>
        <v>-2</v>
      </c>
    </row>
    <row r="18" spans="1:18" ht="15" customHeight="1" x14ac:dyDescent="0.35">
      <c r="A18" s="20" t="s">
        <v>695</v>
      </c>
      <c r="B18" s="20" t="s">
        <v>695</v>
      </c>
      <c r="C18" s="20">
        <v>0</v>
      </c>
      <c r="D18" s="27">
        <f t="shared" si="0"/>
        <v>0</v>
      </c>
      <c r="F18" s="20" t="s">
        <v>696</v>
      </c>
      <c r="G18" s="20">
        <v>27</v>
      </c>
      <c r="H18" s="20">
        <v>39</v>
      </c>
      <c r="I18" s="20">
        <v>7</v>
      </c>
      <c r="J18" s="20">
        <v>20</v>
      </c>
      <c r="K18" s="20">
        <v>3</v>
      </c>
      <c r="L18" s="20">
        <v>1</v>
      </c>
      <c r="M18" s="20">
        <f t="shared" si="4"/>
        <v>104</v>
      </c>
      <c r="N18" s="20">
        <f t="shared" si="5"/>
        <v>3.8518518518518516</v>
      </c>
      <c r="O18" s="20" t="s">
        <v>697</v>
      </c>
      <c r="P18" s="20">
        <f t="shared" si="1"/>
        <v>5</v>
      </c>
      <c r="Q18" s="20">
        <f t="shared" si="2"/>
        <v>0</v>
      </c>
      <c r="R18" s="20">
        <f t="shared" si="3"/>
        <v>-5</v>
      </c>
    </row>
    <row r="19" spans="1:18" ht="15" customHeight="1" x14ac:dyDescent="0.35">
      <c r="A19" s="20" t="s">
        <v>698</v>
      </c>
      <c r="B19" s="20" t="s">
        <v>698</v>
      </c>
      <c r="C19" s="20">
        <v>0</v>
      </c>
      <c r="D19" s="27">
        <f t="shared" si="0"/>
        <v>0</v>
      </c>
      <c r="F19" s="20" t="s">
        <v>675</v>
      </c>
      <c r="G19" s="20">
        <v>7</v>
      </c>
      <c r="H19" s="20">
        <v>10</v>
      </c>
      <c r="J19" s="20">
        <v>5</v>
      </c>
      <c r="M19" s="20">
        <f t="shared" si="4"/>
        <v>30</v>
      </c>
      <c r="N19" s="20">
        <f t="shared" si="5"/>
        <v>4.2857142857142856</v>
      </c>
      <c r="O19" s="20" t="s">
        <v>699</v>
      </c>
      <c r="P19" s="20">
        <f t="shared" si="1"/>
        <v>2</v>
      </c>
      <c r="Q19" s="20">
        <f t="shared" si="2"/>
        <v>0</v>
      </c>
      <c r="R19" s="20">
        <f t="shared" si="3"/>
        <v>-2</v>
      </c>
    </row>
    <row r="20" spans="1:18" ht="15" customHeight="1" x14ac:dyDescent="0.35">
      <c r="A20" s="20" t="s">
        <v>700</v>
      </c>
      <c r="B20" s="20" t="s">
        <v>700</v>
      </c>
      <c r="C20" s="20">
        <v>0</v>
      </c>
      <c r="D20" s="27">
        <f t="shared" si="0"/>
        <v>0</v>
      </c>
      <c r="F20" s="20" t="s">
        <v>701</v>
      </c>
      <c r="G20" s="20">
        <v>5</v>
      </c>
      <c r="H20" s="20">
        <v>7</v>
      </c>
      <c r="J20" s="20">
        <v>3</v>
      </c>
      <c r="M20" s="20">
        <f t="shared" si="4"/>
        <v>22</v>
      </c>
      <c r="N20" s="20">
        <f t="shared" si="5"/>
        <v>4.4000000000000004</v>
      </c>
      <c r="O20" s="20" t="s">
        <v>702</v>
      </c>
      <c r="P20" s="20">
        <f t="shared" si="1"/>
        <v>1</v>
      </c>
      <c r="Q20" s="20">
        <f t="shared" si="2"/>
        <v>0</v>
      </c>
      <c r="R20" s="20">
        <f t="shared" si="3"/>
        <v>-1</v>
      </c>
    </row>
    <row r="21" spans="1:18" ht="15" customHeight="1" x14ac:dyDescent="0.35">
      <c r="A21" s="20" t="s">
        <v>703</v>
      </c>
      <c r="B21" s="20" t="s">
        <v>703</v>
      </c>
      <c r="C21" s="20">
        <v>0</v>
      </c>
      <c r="D21" s="27">
        <f t="shared" si="0"/>
        <v>0</v>
      </c>
      <c r="F21" s="20" t="s">
        <v>704</v>
      </c>
      <c r="G21" s="20">
        <v>6</v>
      </c>
      <c r="H21" s="20">
        <v>9</v>
      </c>
      <c r="J21" s="20">
        <v>3</v>
      </c>
      <c r="M21" s="20">
        <f t="shared" si="4"/>
        <v>28</v>
      </c>
      <c r="N21" s="20">
        <f t="shared" si="5"/>
        <v>4.666666666666667</v>
      </c>
      <c r="O21" s="20" t="s">
        <v>705</v>
      </c>
      <c r="P21" s="20">
        <f t="shared" si="1"/>
        <v>1</v>
      </c>
      <c r="Q21" s="20">
        <f t="shared" si="2"/>
        <v>0</v>
      </c>
      <c r="R21" s="20">
        <f t="shared" si="3"/>
        <v>-1</v>
      </c>
    </row>
    <row r="22" spans="1:18" ht="15" customHeight="1" x14ac:dyDescent="0.35">
      <c r="A22" s="20" t="s">
        <v>706</v>
      </c>
      <c r="B22" s="20" t="s">
        <v>706</v>
      </c>
      <c r="C22" s="20">
        <v>0</v>
      </c>
      <c r="D22" s="27">
        <f t="shared" si="0"/>
        <v>0</v>
      </c>
      <c r="F22" s="20" t="s">
        <v>687</v>
      </c>
      <c r="G22" s="20">
        <v>3</v>
      </c>
      <c r="H22" s="20">
        <v>4</v>
      </c>
      <c r="J22" s="20">
        <v>7</v>
      </c>
      <c r="K22" s="20">
        <v>1</v>
      </c>
      <c r="M22" s="20">
        <f t="shared" si="4"/>
        <v>10</v>
      </c>
      <c r="N22" s="20">
        <f t="shared" si="5"/>
        <v>3.3333333333333335</v>
      </c>
      <c r="O22" s="20" t="s">
        <v>707</v>
      </c>
      <c r="P22" s="20">
        <f t="shared" si="1"/>
        <v>3</v>
      </c>
      <c r="Q22" s="20">
        <f t="shared" si="2"/>
        <v>0</v>
      </c>
      <c r="R22" s="20">
        <f t="shared" si="3"/>
        <v>-3</v>
      </c>
    </row>
    <row r="23" spans="1:18" ht="15" customHeight="1" x14ac:dyDescent="0.35">
      <c r="A23" s="20" t="s">
        <v>708</v>
      </c>
      <c r="B23" s="20" t="s">
        <v>708</v>
      </c>
      <c r="C23" s="20">
        <v>0</v>
      </c>
      <c r="D23" s="27">
        <f t="shared" si="0"/>
        <v>0</v>
      </c>
      <c r="F23" s="20" t="s">
        <v>709</v>
      </c>
      <c r="G23" s="20">
        <v>7</v>
      </c>
      <c r="H23" s="20">
        <v>8</v>
      </c>
      <c r="J23" s="20">
        <v>8</v>
      </c>
      <c r="K23" s="20">
        <v>1</v>
      </c>
      <c r="M23" s="20">
        <f t="shared" si="4"/>
        <v>28</v>
      </c>
      <c r="N23" s="20">
        <f t="shared" si="5"/>
        <v>4</v>
      </c>
      <c r="O23" s="20" t="s">
        <v>710</v>
      </c>
      <c r="P23" s="20">
        <f t="shared" si="1"/>
        <v>3</v>
      </c>
      <c r="Q23" s="20">
        <f t="shared" si="2"/>
        <v>0</v>
      </c>
      <c r="R23" s="20">
        <f t="shared" si="3"/>
        <v>-3</v>
      </c>
    </row>
    <row r="24" spans="1:18" ht="15" customHeight="1" x14ac:dyDescent="0.35">
      <c r="A24" s="20" t="s">
        <v>711</v>
      </c>
      <c r="B24" s="20" t="s">
        <v>711</v>
      </c>
      <c r="C24" s="20">
        <v>0</v>
      </c>
      <c r="D24" s="27">
        <f t="shared" si="0"/>
        <v>0</v>
      </c>
      <c r="F24" s="20" t="s">
        <v>704</v>
      </c>
      <c r="G24" s="20">
        <v>6</v>
      </c>
      <c r="H24" s="20">
        <v>9</v>
      </c>
      <c r="J24" s="20">
        <v>3</v>
      </c>
      <c r="M24" s="20">
        <f t="shared" si="4"/>
        <v>28</v>
      </c>
      <c r="N24" s="20">
        <f t="shared" si="5"/>
        <v>4.666666666666667</v>
      </c>
      <c r="O24" s="20" t="s">
        <v>712</v>
      </c>
      <c r="P24" s="20">
        <f t="shared" si="1"/>
        <v>1</v>
      </c>
      <c r="Q24" s="20">
        <f t="shared" si="2"/>
        <v>0</v>
      </c>
      <c r="R24" s="20">
        <f t="shared" si="3"/>
        <v>-1</v>
      </c>
    </row>
    <row r="25" spans="1:18" ht="15" customHeight="1" x14ac:dyDescent="0.35">
      <c r="A25" s="20" t="s">
        <v>713</v>
      </c>
      <c r="B25" s="20" t="s">
        <v>713</v>
      </c>
      <c r="C25" s="20">
        <v>0</v>
      </c>
      <c r="D25" s="27">
        <f t="shared" si="0"/>
        <v>0</v>
      </c>
      <c r="F25" s="20" t="s">
        <v>714</v>
      </c>
      <c r="G25" s="20">
        <v>4</v>
      </c>
      <c r="H25" s="20">
        <v>6</v>
      </c>
      <c r="I25" s="20">
        <v>1</v>
      </c>
      <c r="J25" s="20">
        <v>7</v>
      </c>
      <c r="K25" s="20">
        <v>1</v>
      </c>
      <c r="M25" s="20">
        <f t="shared" si="4"/>
        <v>12</v>
      </c>
      <c r="N25" s="20">
        <f t="shared" si="5"/>
        <v>3</v>
      </c>
      <c r="O25" s="20" t="s">
        <v>715</v>
      </c>
      <c r="P25" s="20">
        <f t="shared" si="1"/>
        <v>3</v>
      </c>
      <c r="Q25" s="20">
        <f t="shared" si="2"/>
        <v>1</v>
      </c>
      <c r="R25" s="20">
        <f t="shared" si="3"/>
        <v>-2</v>
      </c>
    </row>
    <row r="26" spans="1:18" ht="15" customHeight="1" x14ac:dyDescent="0.35">
      <c r="A26" s="20" t="s">
        <v>716</v>
      </c>
      <c r="B26" s="20" t="s">
        <v>716</v>
      </c>
      <c r="C26" s="20">
        <v>0</v>
      </c>
      <c r="D26" s="27">
        <f t="shared" si="0"/>
        <v>0</v>
      </c>
      <c r="F26" s="20" t="s">
        <v>717</v>
      </c>
      <c r="G26" s="20">
        <v>20</v>
      </c>
      <c r="H26" s="20">
        <v>21</v>
      </c>
      <c r="I26" s="20">
        <v>7</v>
      </c>
      <c r="J26" s="20">
        <v>6</v>
      </c>
      <c r="M26" s="20">
        <f t="shared" si="4"/>
        <v>70</v>
      </c>
      <c r="N26" s="20">
        <f t="shared" si="5"/>
        <v>3.5</v>
      </c>
      <c r="O26" s="20" t="s">
        <v>718</v>
      </c>
      <c r="P26" s="20">
        <f t="shared" si="1"/>
        <v>2</v>
      </c>
      <c r="Q26" s="20">
        <f t="shared" si="2"/>
        <v>0</v>
      </c>
      <c r="R26" s="20">
        <f t="shared" si="3"/>
        <v>-2</v>
      </c>
    </row>
    <row r="27" spans="1:18" ht="15" customHeight="1" x14ac:dyDescent="0.35">
      <c r="A27" s="20" t="s">
        <v>719</v>
      </c>
      <c r="B27" s="20" t="s">
        <v>719</v>
      </c>
      <c r="C27" s="20">
        <v>0</v>
      </c>
      <c r="D27" s="27">
        <f t="shared" si="0"/>
        <v>0</v>
      </c>
      <c r="F27" s="20" t="s">
        <v>720</v>
      </c>
      <c r="G27" s="20">
        <v>7</v>
      </c>
      <c r="H27" s="20">
        <v>9</v>
      </c>
      <c r="J27" s="20">
        <v>6</v>
      </c>
      <c r="M27" s="20">
        <f t="shared" si="4"/>
        <v>26</v>
      </c>
      <c r="N27" s="20">
        <f t="shared" si="5"/>
        <v>3.7142857142857144</v>
      </c>
      <c r="O27" s="20" t="s">
        <v>721</v>
      </c>
      <c r="P27" s="20">
        <f t="shared" si="1"/>
        <v>1</v>
      </c>
      <c r="Q27" s="20">
        <f t="shared" si="2"/>
        <v>0</v>
      </c>
      <c r="R27" s="20">
        <f t="shared" si="3"/>
        <v>-1</v>
      </c>
    </row>
    <row r="28" spans="1:18" ht="15" customHeight="1" x14ac:dyDescent="0.35">
      <c r="A28" s="20" t="s">
        <v>935</v>
      </c>
      <c r="B28" s="20" t="s">
        <v>935</v>
      </c>
      <c r="C28" s="20">
        <v>0</v>
      </c>
      <c r="D28" s="27">
        <f t="shared" si="0"/>
        <v>0</v>
      </c>
      <c r="F28" s="20" t="s">
        <v>936</v>
      </c>
      <c r="G28" s="20">
        <v>20</v>
      </c>
      <c r="H28" s="20">
        <v>23</v>
      </c>
      <c r="I28" s="20">
        <v>7</v>
      </c>
      <c r="J28" s="20">
        <v>6</v>
      </c>
      <c r="M28" s="20">
        <f t="shared" si="4"/>
        <v>72</v>
      </c>
      <c r="N28" s="20">
        <f t="shared" si="5"/>
        <v>3.6</v>
      </c>
      <c r="O28" s="20" t="s">
        <v>937</v>
      </c>
      <c r="P28" s="20">
        <f t="shared" si="1"/>
        <v>2</v>
      </c>
      <c r="Q28" s="20">
        <f t="shared" si="2"/>
        <v>0</v>
      </c>
      <c r="R28" s="20">
        <f t="shared" si="3"/>
        <v>-2</v>
      </c>
    </row>
    <row r="29" spans="1:18" ht="15" customHeight="1" x14ac:dyDescent="0.35">
      <c r="A29" s="20" t="s">
        <v>722</v>
      </c>
      <c r="B29" s="20" t="s">
        <v>722</v>
      </c>
      <c r="C29" s="20">
        <v>0</v>
      </c>
      <c r="D29" s="27">
        <f t="shared" si="0"/>
        <v>0</v>
      </c>
      <c r="F29" s="20" t="s">
        <v>723</v>
      </c>
      <c r="G29" s="20">
        <v>10</v>
      </c>
      <c r="H29" s="20">
        <v>9</v>
      </c>
      <c r="J29" s="20">
        <v>10</v>
      </c>
      <c r="K29" s="20">
        <v>1</v>
      </c>
      <c r="M29" s="20">
        <f t="shared" si="4"/>
        <v>38</v>
      </c>
      <c r="N29" s="20">
        <f t="shared" si="5"/>
        <v>3.8</v>
      </c>
      <c r="O29" s="20" t="s">
        <v>724</v>
      </c>
      <c r="P29" s="20">
        <f t="shared" si="1"/>
        <v>4</v>
      </c>
      <c r="Q29" s="20">
        <f t="shared" si="2"/>
        <v>0</v>
      </c>
      <c r="R29" s="20">
        <f t="shared" si="3"/>
        <v>-4</v>
      </c>
    </row>
    <row r="30" spans="1:18" ht="15" customHeight="1" x14ac:dyDescent="0.35">
      <c r="A30" s="20" t="s">
        <v>725</v>
      </c>
      <c r="B30" s="20" t="s">
        <v>725</v>
      </c>
      <c r="C30" s="20">
        <v>0</v>
      </c>
      <c r="D30" s="27">
        <f t="shared" si="0"/>
        <v>0</v>
      </c>
      <c r="F30" s="20" t="s">
        <v>726</v>
      </c>
      <c r="G30" s="20">
        <v>6</v>
      </c>
      <c r="H30" s="20">
        <v>10</v>
      </c>
      <c r="J30" s="20">
        <v>7</v>
      </c>
      <c r="K30" s="20">
        <v>1</v>
      </c>
      <c r="M30" s="20">
        <f t="shared" si="4"/>
        <v>28</v>
      </c>
      <c r="N30" s="20">
        <f t="shared" si="5"/>
        <v>4.666666666666667</v>
      </c>
      <c r="O30" s="20" t="s">
        <v>727</v>
      </c>
      <c r="P30" s="20">
        <f t="shared" si="1"/>
        <v>3</v>
      </c>
      <c r="Q30" s="20">
        <f t="shared" si="2"/>
        <v>0</v>
      </c>
      <c r="R30" s="20">
        <f t="shared" si="3"/>
        <v>-3</v>
      </c>
    </row>
    <row r="31" spans="1:18" ht="15" customHeight="1" x14ac:dyDescent="0.35">
      <c r="A31" s="20" t="s">
        <v>728</v>
      </c>
      <c r="B31" s="20" t="s">
        <v>728</v>
      </c>
      <c r="C31" s="20">
        <v>0</v>
      </c>
      <c r="D31" s="27">
        <f t="shared" si="0"/>
        <v>0</v>
      </c>
      <c r="F31" s="20" t="s">
        <v>729</v>
      </c>
      <c r="G31" s="20">
        <v>5</v>
      </c>
      <c r="H31" s="20">
        <v>11</v>
      </c>
      <c r="I31" s="20">
        <v>1</v>
      </c>
      <c r="J31" s="20">
        <v>7</v>
      </c>
      <c r="K31" s="20">
        <v>1</v>
      </c>
      <c r="M31" s="20">
        <f t="shared" si="4"/>
        <v>20</v>
      </c>
      <c r="N31" s="20">
        <f t="shared" si="5"/>
        <v>4</v>
      </c>
      <c r="O31" s="20" t="s">
        <v>730</v>
      </c>
      <c r="P31" s="20">
        <f t="shared" si="1"/>
        <v>2</v>
      </c>
      <c r="Q31" s="20">
        <f t="shared" si="2"/>
        <v>1</v>
      </c>
      <c r="R31" s="20">
        <f t="shared" si="3"/>
        <v>-1</v>
      </c>
    </row>
    <row r="32" spans="1:18" ht="15" customHeight="1" x14ac:dyDescent="0.35">
      <c r="A32" s="20" t="s">
        <v>731</v>
      </c>
      <c r="B32" s="20" t="s">
        <v>731</v>
      </c>
      <c r="C32" s="20">
        <v>0</v>
      </c>
      <c r="D32" s="27">
        <f t="shared" si="0"/>
        <v>0</v>
      </c>
      <c r="F32" s="20" t="s">
        <v>732</v>
      </c>
      <c r="G32" s="20">
        <v>2</v>
      </c>
      <c r="H32" s="20">
        <v>3</v>
      </c>
      <c r="J32" s="20">
        <v>2</v>
      </c>
      <c r="M32" s="20">
        <f t="shared" si="4"/>
        <v>8</v>
      </c>
      <c r="N32" s="20">
        <f t="shared" si="5"/>
        <v>4</v>
      </c>
      <c r="O32" s="20" t="s">
        <v>733</v>
      </c>
      <c r="P32" s="20">
        <f t="shared" si="1"/>
        <v>1</v>
      </c>
      <c r="Q32" s="20">
        <f t="shared" si="2"/>
        <v>0</v>
      </c>
      <c r="R32" s="20">
        <f t="shared" si="3"/>
        <v>-1</v>
      </c>
    </row>
    <row r="33" spans="1:18" ht="15" customHeight="1" x14ac:dyDescent="0.35">
      <c r="A33" s="20" t="s">
        <v>734</v>
      </c>
      <c r="B33" s="20" t="s">
        <v>734</v>
      </c>
      <c r="C33" s="20">
        <v>0</v>
      </c>
      <c r="D33" s="27">
        <f t="shared" si="0"/>
        <v>0</v>
      </c>
      <c r="F33" s="20" t="s">
        <v>735</v>
      </c>
      <c r="G33" s="20">
        <v>25</v>
      </c>
      <c r="H33" s="20">
        <v>36</v>
      </c>
      <c r="I33" s="20">
        <v>7</v>
      </c>
      <c r="J33" s="20">
        <v>18</v>
      </c>
      <c r="K33" s="20">
        <v>3</v>
      </c>
      <c r="L33" s="20">
        <v>1</v>
      </c>
      <c r="M33" s="20">
        <f t="shared" si="4"/>
        <v>96</v>
      </c>
      <c r="N33" s="20">
        <f t="shared" si="5"/>
        <v>3.84</v>
      </c>
      <c r="O33" s="20" t="s">
        <v>736</v>
      </c>
      <c r="P33" s="20">
        <f t="shared" si="1"/>
        <v>4</v>
      </c>
      <c r="Q33" s="20">
        <f t="shared" si="2"/>
        <v>0</v>
      </c>
      <c r="R33" s="20">
        <f t="shared" si="3"/>
        <v>-4</v>
      </c>
    </row>
    <row r="34" spans="1:18" ht="15" customHeight="1" x14ac:dyDescent="0.35">
      <c r="A34" s="20" t="s">
        <v>737</v>
      </c>
      <c r="B34" s="20" t="s">
        <v>737</v>
      </c>
      <c r="C34" s="20">
        <v>0</v>
      </c>
      <c r="D34" s="27">
        <f t="shared" si="0"/>
        <v>0</v>
      </c>
      <c r="F34" s="20" t="s">
        <v>738</v>
      </c>
      <c r="G34" s="20">
        <v>23</v>
      </c>
      <c r="H34" s="20">
        <v>34</v>
      </c>
      <c r="I34" s="20">
        <v>7</v>
      </c>
      <c r="J34" s="20">
        <v>17</v>
      </c>
      <c r="K34" s="20">
        <v>3</v>
      </c>
      <c r="L34" s="20">
        <v>1</v>
      </c>
      <c r="M34" s="20">
        <f t="shared" ref="M34:M64" si="6">IF(G34=0,N34,N34*G34)</f>
        <v>88</v>
      </c>
      <c r="N34" s="20">
        <f t="shared" ref="N34:N64" si="7">IF(G34=0,(4*G34+H34-2*J34-3*I34+5*K34-2*L34-R34),(4*G34+H34-2*J34-3*I34+5*K34-2*L34-R34)/G34)</f>
        <v>3.8260869565217392</v>
      </c>
      <c r="O34" s="20" t="s">
        <v>739</v>
      </c>
      <c r="P34" s="20">
        <f>SUM(LEN($O34)-LEN(SUBSTITUTE($O34,"-","")))/LEN("-")</f>
        <v>4</v>
      </c>
      <c r="Q34" s="20">
        <f t="shared" ref="Q34:Q65" si="8">SUM(LEN($O34)-LEN(SUBSTITUTE($O34,"+","")))/LEN("+")</f>
        <v>0</v>
      </c>
      <c r="R34" s="20">
        <f t="shared" ref="R34:R64" si="9">Q34-P34</f>
        <v>-4</v>
      </c>
    </row>
    <row r="35" spans="1:18" ht="15" customHeight="1" x14ac:dyDescent="0.35">
      <c r="A35" s="20" t="s">
        <v>740</v>
      </c>
      <c r="B35" s="20" t="s">
        <v>740</v>
      </c>
      <c r="C35" s="20">
        <v>0</v>
      </c>
      <c r="D35" s="27">
        <f t="shared" si="0"/>
        <v>0</v>
      </c>
      <c r="F35" s="20" t="s">
        <v>741</v>
      </c>
      <c r="G35" s="20">
        <v>14</v>
      </c>
      <c r="H35" s="20">
        <v>14</v>
      </c>
      <c r="I35" s="20">
        <v>5</v>
      </c>
      <c r="J35" s="20">
        <v>11</v>
      </c>
      <c r="K35" s="20">
        <v>1</v>
      </c>
      <c r="M35" s="20">
        <f t="shared" si="6"/>
        <v>42</v>
      </c>
      <c r="N35" s="20">
        <f t="shared" si="7"/>
        <v>3</v>
      </c>
      <c r="O35" s="20" t="s">
        <v>742</v>
      </c>
      <c r="P35" s="20">
        <f t="shared" ref="P35:P65" si="10">SUM(LEN($O35)-LEN(SUBSTITUTE($O35,"-","")))/LEN("-")</f>
        <v>4</v>
      </c>
      <c r="Q35" s="20">
        <f t="shared" si="8"/>
        <v>0</v>
      </c>
      <c r="R35" s="20">
        <f t="shared" si="9"/>
        <v>-4</v>
      </c>
    </row>
    <row r="36" spans="1:18" ht="15" customHeight="1" x14ac:dyDescent="0.35">
      <c r="A36" s="20" t="s">
        <v>743</v>
      </c>
      <c r="B36" s="20" t="s">
        <v>743</v>
      </c>
      <c r="C36" s="20">
        <v>0</v>
      </c>
      <c r="D36" s="27">
        <f t="shared" si="0"/>
        <v>0</v>
      </c>
      <c r="F36" s="20" t="s">
        <v>744</v>
      </c>
      <c r="G36" s="20">
        <v>10</v>
      </c>
      <c r="H36" s="20">
        <v>12</v>
      </c>
      <c r="I36" s="20">
        <v>5</v>
      </c>
      <c r="J36" s="20">
        <v>10</v>
      </c>
      <c r="K36" s="20">
        <v>2</v>
      </c>
      <c r="M36" s="20">
        <f t="shared" si="6"/>
        <v>30</v>
      </c>
      <c r="N36" s="20">
        <f t="shared" si="7"/>
        <v>3</v>
      </c>
      <c r="O36" s="20" t="s">
        <v>745</v>
      </c>
      <c r="P36" s="20">
        <f t="shared" si="10"/>
        <v>3</v>
      </c>
      <c r="Q36" s="20">
        <f t="shared" si="8"/>
        <v>0</v>
      </c>
      <c r="R36" s="20">
        <f t="shared" si="9"/>
        <v>-3</v>
      </c>
    </row>
    <row r="37" spans="1:18" ht="15" customHeight="1" x14ac:dyDescent="0.35">
      <c r="A37" s="20" t="s">
        <v>746</v>
      </c>
      <c r="B37" s="20" t="s">
        <v>746</v>
      </c>
      <c r="C37" s="20">
        <v>0</v>
      </c>
      <c r="D37" s="27">
        <f t="shared" si="0"/>
        <v>0</v>
      </c>
      <c r="F37" s="20" t="s">
        <v>747</v>
      </c>
      <c r="G37" s="20">
        <v>9</v>
      </c>
      <c r="H37" s="20">
        <v>13</v>
      </c>
      <c r="I37" s="20">
        <v>4</v>
      </c>
      <c r="J37" s="20">
        <v>8</v>
      </c>
      <c r="K37" s="20">
        <v>1</v>
      </c>
      <c r="M37" s="20">
        <f t="shared" si="6"/>
        <v>28</v>
      </c>
      <c r="N37" s="20">
        <f t="shared" si="7"/>
        <v>3.1111111111111112</v>
      </c>
      <c r="O37" s="20" t="s">
        <v>748</v>
      </c>
      <c r="P37" s="20">
        <f t="shared" si="10"/>
        <v>2</v>
      </c>
      <c r="Q37" s="20">
        <f t="shared" si="8"/>
        <v>0</v>
      </c>
      <c r="R37" s="20">
        <f t="shared" si="9"/>
        <v>-2</v>
      </c>
    </row>
    <row r="38" spans="1:18" ht="15" customHeight="1" x14ac:dyDescent="0.35">
      <c r="A38" s="20" t="s">
        <v>749</v>
      </c>
      <c r="B38" s="20" t="s">
        <v>749</v>
      </c>
      <c r="C38" s="20">
        <v>0</v>
      </c>
      <c r="D38" s="27">
        <f t="shared" si="0"/>
        <v>0</v>
      </c>
      <c r="F38" s="20" t="s">
        <v>750</v>
      </c>
      <c r="G38" s="20">
        <v>8</v>
      </c>
      <c r="H38" s="20">
        <v>13</v>
      </c>
      <c r="I38" s="20">
        <v>3</v>
      </c>
      <c r="J38" s="20">
        <v>7</v>
      </c>
      <c r="K38" s="20">
        <v>1</v>
      </c>
      <c r="M38" s="20">
        <f t="shared" si="6"/>
        <v>28</v>
      </c>
      <c r="N38" s="20">
        <f t="shared" si="7"/>
        <v>3.5</v>
      </c>
      <c r="O38" s="20" t="s">
        <v>751</v>
      </c>
      <c r="P38" s="20">
        <f t="shared" si="10"/>
        <v>2</v>
      </c>
      <c r="Q38" s="20">
        <f t="shared" si="8"/>
        <v>1</v>
      </c>
      <c r="R38" s="20">
        <f t="shared" si="9"/>
        <v>-1</v>
      </c>
    </row>
    <row r="39" spans="1:18" ht="15" customHeight="1" x14ac:dyDescent="0.35">
      <c r="A39" s="20" t="s">
        <v>754</v>
      </c>
      <c r="B39" s="20" t="s">
        <v>754</v>
      </c>
      <c r="C39" s="20">
        <v>0</v>
      </c>
      <c r="D39" s="27">
        <f t="shared" si="0"/>
        <v>0</v>
      </c>
      <c r="F39" s="20" t="s">
        <v>755</v>
      </c>
      <c r="G39" s="20">
        <v>5</v>
      </c>
      <c r="H39" s="20">
        <v>7</v>
      </c>
      <c r="J39" s="20">
        <v>4</v>
      </c>
      <c r="M39" s="20">
        <f t="shared" si="6"/>
        <v>20</v>
      </c>
      <c r="N39" s="20">
        <f t="shared" si="7"/>
        <v>4</v>
      </c>
      <c r="O39" s="20" t="s">
        <v>756</v>
      </c>
      <c r="P39" s="20">
        <f t="shared" si="10"/>
        <v>1</v>
      </c>
      <c r="Q39" s="20">
        <f t="shared" si="8"/>
        <v>0</v>
      </c>
      <c r="R39" s="20">
        <f t="shared" si="9"/>
        <v>-1</v>
      </c>
    </row>
    <row r="40" spans="1:18" ht="15" customHeight="1" x14ac:dyDescent="0.35">
      <c r="A40" s="20" t="s">
        <v>757</v>
      </c>
      <c r="B40" s="20" t="s">
        <v>757</v>
      </c>
      <c r="C40" s="20">
        <v>0</v>
      </c>
      <c r="D40" s="27">
        <f t="shared" si="0"/>
        <v>0</v>
      </c>
      <c r="F40" s="20" t="s">
        <v>758</v>
      </c>
      <c r="G40" s="20">
        <v>10</v>
      </c>
      <c r="H40" s="20">
        <v>12</v>
      </c>
      <c r="I40" s="20">
        <v>5</v>
      </c>
      <c r="J40" s="20">
        <v>7</v>
      </c>
      <c r="K40" s="20">
        <v>1</v>
      </c>
      <c r="M40" s="20">
        <f t="shared" si="6"/>
        <v>30</v>
      </c>
      <c r="N40" s="20">
        <f t="shared" si="7"/>
        <v>3</v>
      </c>
      <c r="O40" s="20" t="s">
        <v>759</v>
      </c>
      <c r="P40" s="20">
        <f t="shared" si="10"/>
        <v>2</v>
      </c>
      <c r="Q40" s="20">
        <f t="shared" si="8"/>
        <v>0</v>
      </c>
      <c r="R40" s="20">
        <f t="shared" si="9"/>
        <v>-2</v>
      </c>
    </row>
    <row r="41" spans="1:18" ht="15" customHeight="1" x14ac:dyDescent="0.35">
      <c r="A41" s="20" t="s">
        <v>760</v>
      </c>
      <c r="B41" s="20" t="s">
        <v>760</v>
      </c>
      <c r="C41" s="20">
        <v>0</v>
      </c>
      <c r="D41" s="27">
        <f t="shared" si="0"/>
        <v>0</v>
      </c>
      <c r="F41" s="20" t="s">
        <v>761</v>
      </c>
      <c r="G41" s="20">
        <v>7</v>
      </c>
      <c r="H41" s="20">
        <v>6</v>
      </c>
      <c r="I41" s="20">
        <v>1</v>
      </c>
      <c r="J41" s="20">
        <v>2</v>
      </c>
      <c r="M41" s="20">
        <f t="shared" si="6"/>
        <v>28</v>
      </c>
      <c r="N41" s="20">
        <f t="shared" si="7"/>
        <v>4</v>
      </c>
      <c r="O41" s="20" t="s">
        <v>762</v>
      </c>
      <c r="P41" s="20">
        <f t="shared" si="10"/>
        <v>1</v>
      </c>
      <c r="Q41" s="20">
        <f t="shared" si="8"/>
        <v>0</v>
      </c>
      <c r="R41" s="20">
        <f t="shared" si="9"/>
        <v>-1</v>
      </c>
    </row>
    <row r="42" spans="1:18" ht="15" customHeight="1" x14ac:dyDescent="0.35">
      <c r="A42" s="20" t="s">
        <v>767</v>
      </c>
      <c r="B42" s="20" t="s">
        <v>767</v>
      </c>
      <c r="C42" s="20">
        <v>0</v>
      </c>
      <c r="D42" s="27">
        <f t="shared" si="0"/>
        <v>0</v>
      </c>
      <c r="F42" s="20" t="s">
        <v>768</v>
      </c>
      <c r="G42" s="20">
        <v>10</v>
      </c>
      <c r="H42" s="20">
        <v>12</v>
      </c>
      <c r="I42" s="20">
        <v>5</v>
      </c>
      <c r="J42" s="20">
        <v>13</v>
      </c>
      <c r="K42" s="20">
        <v>3</v>
      </c>
      <c r="M42" s="20">
        <f t="shared" si="6"/>
        <v>30</v>
      </c>
      <c r="N42" s="20">
        <f t="shared" si="7"/>
        <v>3</v>
      </c>
      <c r="O42" s="20" t="s">
        <v>769</v>
      </c>
      <c r="P42" s="20">
        <f t="shared" si="10"/>
        <v>4</v>
      </c>
      <c r="Q42" s="20">
        <f t="shared" si="8"/>
        <v>0</v>
      </c>
      <c r="R42" s="20">
        <f t="shared" si="9"/>
        <v>-4</v>
      </c>
    </row>
    <row r="43" spans="1:18" ht="15" customHeight="1" x14ac:dyDescent="0.35">
      <c r="A43" s="20" t="s">
        <v>1763</v>
      </c>
      <c r="B43" s="20" t="s">
        <v>1763</v>
      </c>
      <c r="C43" s="20">
        <v>0</v>
      </c>
      <c r="D43" s="27">
        <f t="shared" si="0"/>
        <v>0</v>
      </c>
      <c r="F43" s="20" t="s">
        <v>1793</v>
      </c>
      <c r="G43" s="20">
        <v>43</v>
      </c>
      <c r="H43" s="20">
        <v>71</v>
      </c>
      <c r="J43" s="20">
        <v>6</v>
      </c>
      <c r="K43" s="20">
        <v>1</v>
      </c>
      <c r="M43" s="20">
        <f t="shared" ref="M43" si="11">IF(G43=0,N43,N43*G43)</f>
        <v>238</v>
      </c>
      <c r="N43" s="20">
        <f t="shared" ref="N43" si="12">IF(G43=0,(4*G43+H43-2*J43-3*I43+5*K43-2*L43-R43),(4*G43+H43-2*J43-3*I43+5*K43-2*L43-R43)/G43)</f>
        <v>5.5348837209302326</v>
      </c>
      <c r="O43" s="20" t="s">
        <v>1794</v>
      </c>
      <c r="P43" s="20">
        <f t="shared" si="10"/>
        <v>2</v>
      </c>
      <c r="Q43" s="20">
        <f t="shared" si="8"/>
        <v>0</v>
      </c>
      <c r="R43" s="20">
        <f t="shared" ref="R43" si="13">Q43-P43</f>
        <v>-2</v>
      </c>
    </row>
    <row r="44" spans="1:18" ht="15" customHeight="1" x14ac:dyDescent="0.35">
      <c r="A44" s="20" t="s">
        <v>770</v>
      </c>
      <c r="B44" s="20" t="s">
        <v>770</v>
      </c>
      <c r="C44" s="20">
        <v>0</v>
      </c>
      <c r="D44" s="27">
        <f t="shared" si="0"/>
        <v>0</v>
      </c>
      <c r="F44" s="20" t="s">
        <v>771</v>
      </c>
      <c r="G44" s="20">
        <v>9</v>
      </c>
      <c r="H44" s="20">
        <v>11</v>
      </c>
      <c r="I44" s="20">
        <v>3</v>
      </c>
      <c r="J44" s="20">
        <v>9</v>
      </c>
      <c r="K44" s="20">
        <v>1</v>
      </c>
      <c r="M44" s="20">
        <f t="shared" si="6"/>
        <v>28</v>
      </c>
      <c r="N44" s="20">
        <f t="shared" si="7"/>
        <v>3.1111111111111112</v>
      </c>
      <c r="O44" s="20" t="s">
        <v>772</v>
      </c>
      <c r="P44" s="20">
        <f t="shared" si="10"/>
        <v>3</v>
      </c>
      <c r="Q44" s="20">
        <f t="shared" si="8"/>
        <v>0</v>
      </c>
      <c r="R44" s="20">
        <f t="shared" si="9"/>
        <v>-3</v>
      </c>
    </row>
    <row r="45" spans="1:18" ht="15" customHeight="1" x14ac:dyDescent="0.35">
      <c r="A45" s="20" t="s">
        <v>1980</v>
      </c>
      <c r="B45" s="20" t="s">
        <v>1980</v>
      </c>
      <c r="C45" s="20">
        <v>0</v>
      </c>
      <c r="D45" s="27">
        <f t="shared" si="0"/>
        <v>0</v>
      </c>
      <c r="F45" s="20" t="s">
        <v>1979</v>
      </c>
      <c r="G45" s="20">
        <v>86</v>
      </c>
      <c r="H45" s="20">
        <v>170</v>
      </c>
      <c r="J45" s="27">
        <v>12</v>
      </c>
      <c r="K45" s="20">
        <v>2</v>
      </c>
      <c r="M45" s="20">
        <f t="shared" ref="M45" si="14">IF(G45=0,N45,N45*G45)</f>
        <v>504</v>
      </c>
      <c r="N45" s="20">
        <f>IF(G45=0,(4*G45+H45-2*J45-3*I45+5*K45-2*L45-R45),(4*G45+H45-2*J45-3*I45+5*K45-2*L45-R45)/G45)</f>
        <v>5.8604651162790695</v>
      </c>
      <c r="O45" s="42" t="s">
        <v>1982</v>
      </c>
      <c r="P45" s="20">
        <f t="shared" si="10"/>
        <v>4</v>
      </c>
      <c r="Q45" s="20">
        <f t="shared" si="8"/>
        <v>0</v>
      </c>
      <c r="R45" s="20">
        <f t="shared" ref="R45" si="15">Q45-P45</f>
        <v>-4</v>
      </c>
    </row>
    <row r="46" spans="1:18" ht="15" customHeight="1" x14ac:dyDescent="0.35">
      <c r="A46" s="20" t="s">
        <v>773</v>
      </c>
      <c r="B46" s="20" t="s">
        <v>773</v>
      </c>
      <c r="C46" s="20">
        <v>0</v>
      </c>
      <c r="D46" s="27">
        <f t="shared" si="0"/>
        <v>0</v>
      </c>
      <c r="F46" s="20" t="s">
        <v>774</v>
      </c>
      <c r="G46" s="20">
        <v>1</v>
      </c>
      <c r="H46" s="20">
        <v>2</v>
      </c>
      <c r="I46" s="20">
        <v>1</v>
      </c>
      <c r="J46" s="20">
        <v>5</v>
      </c>
      <c r="K46" s="20">
        <v>1</v>
      </c>
      <c r="M46" s="20">
        <f t="shared" si="6"/>
        <v>0</v>
      </c>
      <c r="N46" s="20">
        <f t="shared" si="7"/>
        <v>0</v>
      </c>
      <c r="O46" s="20" t="s">
        <v>775</v>
      </c>
      <c r="P46" s="20">
        <f t="shared" si="10"/>
        <v>2</v>
      </c>
      <c r="Q46" s="20">
        <f t="shared" si="8"/>
        <v>0</v>
      </c>
      <c r="R46" s="20">
        <f t="shared" si="9"/>
        <v>-2</v>
      </c>
    </row>
    <row r="47" spans="1:18" ht="15" customHeight="1" x14ac:dyDescent="0.35">
      <c r="A47" s="20" t="s">
        <v>776</v>
      </c>
      <c r="B47" s="20" t="s">
        <v>776</v>
      </c>
      <c r="C47" s="20">
        <v>0</v>
      </c>
      <c r="D47" s="27">
        <f t="shared" si="0"/>
        <v>0</v>
      </c>
      <c r="F47" s="20" t="s">
        <v>566</v>
      </c>
      <c r="G47" s="20">
        <v>10</v>
      </c>
      <c r="H47" s="20">
        <v>8</v>
      </c>
      <c r="J47" s="20">
        <v>6</v>
      </c>
      <c r="M47" s="20">
        <f t="shared" si="6"/>
        <v>38</v>
      </c>
      <c r="N47" s="20">
        <f t="shared" si="7"/>
        <v>3.8</v>
      </c>
      <c r="O47" s="20" t="s">
        <v>777</v>
      </c>
      <c r="P47" s="20">
        <f t="shared" si="10"/>
        <v>2</v>
      </c>
      <c r="Q47" s="20">
        <f t="shared" si="8"/>
        <v>0</v>
      </c>
      <c r="R47" s="20">
        <f t="shared" si="9"/>
        <v>-2</v>
      </c>
    </row>
    <row r="48" spans="1:18" ht="15" customHeight="1" x14ac:dyDescent="0.35">
      <c r="A48" s="20" t="s">
        <v>778</v>
      </c>
      <c r="B48" s="20" t="s">
        <v>778</v>
      </c>
      <c r="C48" s="20">
        <v>0</v>
      </c>
      <c r="D48" s="27">
        <f t="shared" si="0"/>
        <v>0</v>
      </c>
      <c r="F48" s="20" t="s">
        <v>779</v>
      </c>
      <c r="G48" s="20">
        <v>6</v>
      </c>
      <c r="H48" s="20">
        <v>5</v>
      </c>
      <c r="J48" s="20">
        <v>7</v>
      </c>
      <c r="M48" s="20">
        <f t="shared" si="6"/>
        <v>18</v>
      </c>
      <c r="N48" s="20">
        <f t="shared" si="7"/>
        <v>3</v>
      </c>
      <c r="O48" s="20" t="s">
        <v>780</v>
      </c>
      <c r="P48" s="20">
        <f t="shared" si="10"/>
        <v>3</v>
      </c>
      <c r="Q48" s="20">
        <f t="shared" si="8"/>
        <v>0</v>
      </c>
      <c r="R48" s="20">
        <f t="shared" si="9"/>
        <v>-3</v>
      </c>
    </row>
    <row r="49" spans="1:18" ht="15" customHeight="1" x14ac:dyDescent="0.35">
      <c r="A49" s="20" t="s">
        <v>781</v>
      </c>
      <c r="B49" s="20" t="s">
        <v>781</v>
      </c>
      <c r="C49" s="20">
        <v>0</v>
      </c>
      <c r="D49" s="27">
        <f t="shared" si="0"/>
        <v>0</v>
      </c>
      <c r="F49" s="20" t="s">
        <v>782</v>
      </c>
      <c r="G49" s="20">
        <v>6</v>
      </c>
      <c r="H49" s="20">
        <v>13</v>
      </c>
      <c r="I49" s="20">
        <v>3</v>
      </c>
      <c r="J49" s="20">
        <v>3</v>
      </c>
      <c r="M49" s="20">
        <f t="shared" si="6"/>
        <v>22</v>
      </c>
      <c r="N49" s="20">
        <f t="shared" si="7"/>
        <v>3.6666666666666665</v>
      </c>
      <c r="O49" s="20" t="s">
        <v>783</v>
      </c>
      <c r="P49" s="20">
        <f t="shared" si="10"/>
        <v>1</v>
      </c>
      <c r="Q49" s="20">
        <f t="shared" si="8"/>
        <v>1</v>
      </c>
      <c r="R49" s="20">
        <f t="shared" si="9"/>
        <v>0</v>
      </c>
    </row>
    <row r="50" spans="1:18" ht="15" customHeight="1" x14ac:dyDescent="0.35">
      <c r="A50" s="20" t="s">
        <v>784</v>
      </c>
      <c r="B50" s="20" t="s">
        <v>784</v>
      </c>
      <c r="C50" s="20">
        <v>0</v>
      </c>
      <c r="D50" s="27">
        <f t="shared" si="0"/>
        <v>0</v>
      </c>
      <c r="F50" s="20" t="s">
        <v>631</v>
      </c>
      <c r="G50" s="20">
        <v>1</v>
      </c>
      <c r="J50" s="20">
        <v>2</v>
      </c>
      <c r="M50" s="20">
        <f t="shared" si="6"/>
        <v>0</v>
      </c>
      <c r="N50" s="20">
        <f t="shared" si="7"/>
        <v>0</v>
      </c>
      <c r="O50" s="20" t="s">
        <v>632</v>
      </c>
      <c r="P50" s="20">
        <f t="shared" si="10"/>
        <v>0</v>
      </c>
      <c r="Q50" s="20">
        <f t="shared" si="8"/>
        <v>0</v>
      </c>
      <c r="R50" s="20">
        <f t="shared" si="9"/>
        <v>0</v>
      </c>
    </row>
    <row r="51" spans="1:18" s="45" customFormat="1" ht="15" customHeight="1" x14ac:dyDescent="0.35">
      <c r="A51" s="45" t="s">
        <v>785</v>
      </c>
      <c r="B51" s="45" t="s">
        <v>785</v>
      </c>
      <c r="C51" s="45">
        <v>0</v>
      </c>
      <c r="D51" s="45">
        <f t="shared" si="0"/>
        <v>1</v>
      </c>
      <c r="F51" s="45" t="s">
        <v>631</v>
      </c>
      <c r="G51" s="45">
        <v>1</v>
      </c>
      <c r="J51" s="45">
        <v>2</v>
      </c>
      <c r="M51" s="45">
        <f t="shared" si="6"/>
        <v>0</v>
      </c>
      <c r="N51" s="45">
        <f t="shared" si="7"/>
        <v>0</v>
      </c>
      <c r="O51" s="45" t="s">
        <v>632</v>
      </c>
      <c r="P51" s="45">
        <f t="shared" si="10"/>
        <v>0</v>
      </c>
      <c r="Q51" s="45">
        <f t="shared" si="8"/>
        <v>0</v>
      </c>
      <c r="R51" s="45">
        <f t="shared" si="9"/>
        <v>0</v>
      </c>
    </row>
    <row r="52" spans="1:18" ht="15" customHeight="1" x14ac:dyDescent="0.35">
      <c r="A52" s="20" t="s">
        <v>786</v>
      </c>
      <c r="B52" s="20" t="s">
        <v>786</v>
      </c>
      <c r="C52" s="20">
        <v>0</v>
      </c>
      <c r="D52" s="27">
        <f t="shared" si="0"/>
        <v>0</v>
      </c>
      <c r="F52" s="20" t="s">
        <v>787</v>
      </c>
      <c r="G52" s="20">
        <v>21</v>
      </c>
      <c r="H52" s="20">
        <v>32</v>
      </c>
      <c r="I52" s="20">
        <v>7</v>
      </c>
      <c r="J52" s="20">
        <v>16</v>
      </c>
      <c r="K52" s="20">
        <v>3</v>
      </c>
      <c r="L52" s="20">
        <v>1</v>
      </c>
      <c r="M52" s="20">
        <f t="shared" si="6"/>
        <v>80</v>
      </c>
      <c r="N52" s="20">
        <f t="shared" si="7"/>
        <v>3.8095238095238093</v>
      </c>
      <c r="O52" s="20" t="s">
        <v>788</v>
      </c>
      <c r="P52" s="20">
        <f t="shared" si="10"/>
        <v>4</v>
      </c>
      <c r="Q52" s="20">
        <f t="shared" si="8"/>
        <v>0</v>
      </c>
      <c r="R52" s="20">
        <f t="shared" si="9"/>
        <v>-4</v>
      </c>
    </row>
    <row r="53" spans="1:18" ht="15" customHeight="1" x14ac:dyDescent="0.35">
      <c r="A53" s="20" t="s">
        <v>789</v>
      </c>
      <c r="B53" s="20" t="s">
        <v>789</v>
      </c>
      <c r="C53" s="20">
        <v>0</v>
      </c>
      <c r="D53" s="27">
        <f t="shared" si="0"/>
        <v>0</v>
      </c>
      <c r="F53" s="20" t="s">
        <v>790</v>
      </c>
      <c r="G53" s="20">
        <v>9</v>
      </c>
      <c r="H53" s="20">
        <v>12</v>
      </c>
      <c r="I53" s="20">
        <v>3</v>
      </c>
      <c r="J53" s="20">
        <v>14</v>
      </c>
      <c r="K53" s="20">
        <v>3</v>
      </c>
      <c r="M53" s="20">
        <f t="shared" si="6"/>
        <v>30</v>
      </c>
      <c r="N53" s="20">
        <f t="shared" si="7"/>
        <v>3.3333333333333335</v>
      </c>
      <c r="O53" s="20" t="s">
        <v>791</v>
      </c>
      <c r="P53" s="20">
        <f t="shared" si="10"/>
        <v>4</v>
      </c>
      <c r="Q53" s="20">
        <f t="shared" si="8"/>
        <v>0</v>
      </c>
      <c r="R53" s="20">
        <f t="shared" si="9"/>
        <v>-4</v>
      </c>
    </row>
    <row r="54" spans="1:18" ht="15" customHeight="1" x14ac:dyDescent="0.25">
      <c r="A54" s="20" t="s">
        <v>1764</v>
      </c>
      <c r="B54" s="20" t="s">
        <v>1764</v>
      </c>
      <c r="C54" s="20">
        <v>0</v>
      </c>
      <c r="D54" s="27">
        <f t="shared" si="0"/>
        <v>0</v>
      </c>
      <c r="F54" s="20" t="s">
        <v>219</v>
      </c>
      <c r="M54" s="20">
        <f t="shared" ref="M54" si="16">IF(G54=0,N54,N54*G54)</f>
        <v>0</v>
      </c>
      <c r="N54" s="20">
        <f t="shared" ref="N54" si="17">IF(G54=0,(4*G54+H54-2*J54-3*I54+5*K54-2*L54-R54),(4*G54+H54-2*J54-3*I54+5*K54-2*L54-R54)/G54)</f>
        <v>0</v>
      </c>
      <c r="O54" s="20">
        <v>0</v>
      </c>
      <c r="P54" s="20">
        <f t="shared" si="10"/>
        <v>0</v>
      </c>
      <c r="Q54" s="20">
        <f t="shared" si="8"/>
        <v>0</v>
      </c>
      <c r="R54" s="20">
        <f t="shared" ref="R54" si="18">Q54-P54</f>
        <v>0</v>
      </c>
    </row>
    <row r="55" spans="1:18" ht="15" customHeight="1" x14ac:dyDescent="0.25">
      <c r="A55" s="20" t="s">
        <v>1765</v>
      </c>
      <c r="B55" s="20" t="s">
        <v>1765</v>
      </c>
      <c r="C55" s="20">
        <v>0</v>
      </c>
      <c r="D55" s="27">
        <f t="shared" si="0"/>
        <v>0</v>
      </c>
      <c r="F55" s="20" t="s">
        <v>219</v>
      </c>
      <c r="M55" s="20">
        <f t="shared" ref="M55" si="19">IF(G55=0,N55,N55*G55)</f>
        <v>1</v>
      </c>
      <c r="N55" s="20">
        <f t="shared" ref="N55" si="20">IF(G55=0,(4*G55+H55-2*J55-3*I55+5*K55-2*L55-R55),(4*G55+H55-2*J55-3*I55+5*K55-2*L55-R55)/G55)</f>
        <v>1</v>
      </c>
      <c r="O55" s="20" t="s">
        <v>262</v>
      </c>
      <c r="P55" s="20">
        <f t="shared" si="10"/>
        <v>1</v>
      </c>
      <c r="Q55" s="20">
        <f t="shared" si="8"/>
        <v>0</v>
      </c>
      <c r="R55" s="20">
        <f t="shared" ref="R55" si="21">Q55-P55</f>
        <v>-1</v>
      </c>
    </row>
    <row r="56" spans="1:18" ht="15" customHeight="1" x14ac:dyDescent="0.35">
      <c r="A56" s="20" t="s">
        <v>792</v>
      </c>
      <c r="B56" s="20" t="s">
        <v>792</v>
      </c>
      <c r="C56" s="20">
        <v>0</v>
      </c>
      <c r="D56" s="27">
        <f t="shared" si="0"/>
        <v>0</v>
      </c>
      <c r="F56" s="20" t="s">
        <v>793</v>
      </c>
      <c r="G56" s="20">
        <v>7</v>
      </c>
      <c r="H56" s="20">
        <v>14</v>
      </c>
      <c r="I56" s="20">
        <v>2</v>
      </c>
      <c r="J56" s="20">
        <v>4</v>
      </c>
      <c r="L56" s="20">
        <v>1</v>
      </c>
      <c r="M56" s="20">
        <f t="shared" si="6"/>
        <v>26</v>
      </c>
      <c r="N56" s="20">
        <f t="shared" si="7"/>
        <v>3.7142857142857144</v>
      </c>
      <c r="O56" s="20" t="s">
        <v>794</v>
      </c>
      <c r="P56" s="20">
        <f t="shared" si="10"/>
        <v>2</v>
      </c>
      <c r="Q56" s="20">
        <f t="shared" si="8"/>
        <v>2</v>
      </c>
      <c r="R56" s="20">
        <f t="shared" si="9"/>
        <v>0</v>
      </c>
    </row>
    <row r="57" spans="1:18" ht="15" customHeight="1" x14ac:dyDescent="0.35">
      <c r="A57" s="20" t="s">
        <v>797</v>
      </c>
      <c r="B57" s="20" t="s">
        <v>797</v>
      </c>
      <c r="C57" s="20">
        <v>0</v>
      </c>
      <c r="D57" s="27">
        <f t="shared" si="0"/>
        <v>0</v>
      </c>
      <c r="F57" s="20" t="s">
        <v>798</v>
      </c>
      <c r="G57" s="20">
        <v>10</v>
      </c>
      <c r="H57" s="20">
        <v>12</v>
      </c>
      <c r="I57" s="20">
        <v>5</v>
      </c>
      <c r="J57" s="20">
        <v>9</v>
      </c>
      <c r="K57" s="20">
        <v>2</v>
      </c>
      <c r="M57" s="20">
        <f t="shared" si="6"/>
        <v>32</v>
      </c>
      <c r="N57" s="20">
        <f t="shared" si="7"/>
        <v>3.2</v>
      </c>
      <c r="O57" s="20" t="s">
        <v>799</v>
      </c>
      <c r="P57" s="20">
        <f t="shared" si="10"/>
        <v>3</v>
      </c>
      <c r="Q57" s="20">
        <f t="shared" si="8"/>
        <v>0</v>
      </c>
      <c r="R57" s="20">
        <f t="shared" si="9"/>
        <v>-3</v>
      </c>
    </row>
    <row r="58" spans="1:18" ht="15" customHeight="1" x14ac:dyDescent="0.35">
      <c r="A58" s="20" t="s">
        <v>800</v>
      </c>
      <c r="B58" s="20" t="s">
        <v>800</v>
      </c>
      <c r="C58" s="20">
        <v>0</v>
      </c>
      <c r="D58" s="27">
        <f t="shared" si="0"/>
        <v>0</v>
      </c>
      <c r="F58" s="20" t="s">
        <v>801</v>
      </c>
      <c r="G58" s="20">
        <v>7</v>
      </c>
      <c r="H58" s="20">
        <v>10</v>
      </c>
      <c r="J58" s="20">
        <v>10</v>
      </c>
      <c r="K58" s="20">
        <v>1</v>
      </c>
      <c r="M58" s="20">
        <f t="shared" si="6"/>
        <v>26</v>
      </c>
      <c r="N58" s="20">
        <f t="shared" si="7"/>
        <v>3.7142857142857144</v>
      </c>
      <c r="O58" s="20" t="s">
        <v>802</v>
      </c>
      <c r="P58" s="20">
        <f t="shared" si="10"/>
        <v>3</v>
      </c>
      <c r="Q58" s="20">
        <f t="shared" si="8"/>
        <v>0</v>
      </c>
      <c r="R58" s="20">
        <f t="shared" si="9"/>
        <v>-3</v>
      </c>
    </row>
    <row r="59" spans="1:18" ht="15" customHeight="1" x14ac:dyDescent="0.35">
      <c r="A59" s="20" t="s">
        <v>803</v>
      </c>
      <c r="B59" s="20" t="s">
        <v>803</v>
      </c>
      <c r="C59" s="20">
        <v>0</v>
      </c>
      <c r="D59" s="27">
        <f t="shared" si="0"/>
        <v>0</v>
      </c>
      <c r="F59" s="20" t="s">
        <v>804</v>
      </c>
      <c r="G59" s="20">
        <v>10</v>
      </c>
      <c r="H59" s="20">
        <v>12</v>
      </c>
      <c r="I59" s="20">
        <v>5</v>
      </c>
      <c r="J59" s="20">
        <v>12</v>
      </c>
      <c r="K59" s="20">
        <v>3</v>
      </c>
      <c r="M59" s="20">
        <f t="shared" si="6"/>
        <v>32</v>
      </c>
      <c r="N59" s="20">
        <f t="shared" si="7"/>
        <v>3.2</v>
      </c>
      <c r="O59" s="20" t="s">
        <v>805</v>
      </c>
      <c r="P59" s="20">
        <f t="shared" si="10"/>
        <v>4</v>
      </c>
      <c r="Q59" s="20">
        <f t="shared" si="8"/>
        <v>0</v>
      </c>
      <c r="R59" s="20">
        <f t="shared" si="9"/>
        <v>-4</v>
      </c>
    </row>
    <row r="60" spans="1:18" ht="15" customHeight="1" x14ac:dyDescent="0.35">
      <c r="A60" s="20" t="s">
        <v>806</v>
      </c>
      <c r="B60" s="20" t="s">
        <v>806</v>
      </c>
      <c r="C60" s="20">
        <v>0</v>
      </c>
      <c r="D60" s="27">
        <f t="shared" si="0"/>
        <v>0</v>
      </c>
      <c r="F60" s="20" t="s">
        <v>807</v>
      </c>
      <c r="G60" s="20">
        <v>9</v>
      </c>
      <c r="H60" s="20">
        <v>12</v>
      </c>
      <c r="I60" s="20">
        <v>3</v>
      </c>
      <c r="J60" s="20">
        <v>13</v>
      </c>
      <c r="K60" s="20">
        <v>3</v>
      </c>
      <c r="M60" s="20">
        <f t="shared" si="6"/>
        <v>32</v>
      </c>
      <c r="N60" s="20">
        <f t="shared" si="7"/>
        <v>3.5555555555555554</v>
      </c>
      <c r="O60" s="20" t="s">
        <v>808</v>
      </c>
      <c r="P60" s="20">
        <f t="shared" si="10"/>
        <v>4</v>
      </c>
      <c r="Q60" s="20">
        <f t="shared" si="8"/>
        <v>0</v>
      </c>
      <c r="R60" s="20">
        <f t="shared" si="9"/>
        <v>-4</v>
      </c>
    </row>
    <row r="61" spans="1:18" ht="15" customHeight="1" x14ac:dyDescent="0.35">
      <c r="A61" s="20" t="s">
        <v>809</v>
      </c>
      <c r="B61" s="20" t="s">
        <v>809</v>
      </c>
      <c r="C61" s="20">
        <v>0</v>
      </c>
      <c r="D61" s="27">
        <f t="shared" si="0"/>
        <v>0</v>
      </c>
      <c r="F61" s="20" t="s">
        <v>810</v>
      </c>
      <c r="G61" s="20">
        <v>6</v>
      </c>
      <c r="H61" s="20">
        <v>9</v>
      </c>
      <c r="I61" s="20">
        <v>2</v>
      </c>
      <c r="J61" s="20">
        <v>6</v>
      </c>
      <c r="K61" s="20">
        <v>1</v>
      </c>
      <c r="M61" s="20">
        <f t="shared" si="6"/>
        <v>22</v>
      </c>
      <c r="N61" s="20">
        <f t="shared" si="7"/>
        <v>3.6666666666666665</v>
      </c>
      <c r="O61" s="20" t="s">
        <v>811</v>
      </c>
      <c r="P61" s="20">
        <f t="shared" si="10"/>
        <v>2</v>
      </c>
      <c r="Q61" s="20">
        <f t="shared" si="8"/>
        <v>0</v>
      </c>
      <c r="R61" s="20">
        <f t="shared" si="9"/>
        <v>-2</v>
      </c>
    </row>
    <row r="62" spans="1:18" ht="15" customHeight="1" x14ac:dyDescent="0.35">
      <c r="A62" s="20" t="s">
        <v>812</v>
      </c>
      <c r="B62" s="20" t="s">
        <v>812</v>
      </c>
      <c r="C62" s="20">
        <v>0</v>
      </c>
      <c r="D62" s="27">
        <f t="shared" si="0"/>
        <v>0</v>
      </c>
      <c r="F62" s="20" t="s">
        <v>813</v>
      </c>
      <c r="G62" s="20">
        <v>4</v>
      </c>
      <c r="H62" s="20">
        <v>7</v>
      </c>
      <c r="J62" s="20">
        <v>7</v>
      </c>
      <c r="K62" s="20">
        <v>1</v>
      </c>
      <c r="M62" s="20">
        <f t="shared" si="6"/>
        <v>16</v>
      </c>
      <c r="N62" s="20">
        <f t="shared" si="7"/>
        <v>4</v>
      </c>
      <c r="O62" s="20" t="s">
        <v>814</v>
      </c>
      <c r="P62" s="20">
        <f t="shared" si="10"/>
        <v>2</v>
      </c>
      <c r="Q62" s="20">
        <f t="shared" si="8"/>
        <v>0</v>
      </c>
      <c r="R62" s="20">
        <f t="shared" si="9"/>
        <v>-2</v>
      </c>
    </row>
    <row r="63" spans="1:18" ht="15" customHeight="1" x14ac:dyDescent="0.35">
      <c r="A63" s="20" t="s">
        <v>927</v>
      </c>
      <c r="B63" s="20" t="s">
        <v>927</v>
      </c>
      <c r="C63" s="20">
        <v>0</v>
      </c>
      <c r="D63" s="27">
        <f t="shared" si="0"/>
        <v>0</v>
      </c>
      <c r="F63" s="20" t="s">
        <v>928</v>
      </c>
      <c r="G63" s="20">
        <v>6</v>
      </c>
      <c r="H63" s="20">
        <v>10</v>
      </c>
      <c r="J63" s="20">
        <v>12</v>
      </c>
      <c r="K63" s="20">
        <v>2</v>
      </c>
      <c r="M63" s="20">
        <f t="shared" si="6"/>
        <v>24</v>
      </c>
      <c r="N63" s="20">
        <f t="shared" si="7"/>
        <v>4</v>
      </c>
      <c r="O63" s="20" t="s">
        <v>929</v>
      </c>
      <c r="P63" s="20">
        <f t="shared" si="10"/>
        <v>4</v>
      </c>
      <c r="Q63" s="20">
        <f t="shared" si="8"/>
        <v>0</v>
      </c>
      <c r="R63" s="20">
        <f t="shared" si="9"/>
        <v>-4</v>
      </c>
    </row>
    <row r="64" spans="1:18" ht="15" customHeight="1" x14ac:dyDescent="0.35">
      <c r="A64" s="20" t="s">
        <v>815</v>
      </c>
      <c r="B64" s="20" t="s">
        <v>815</v>
      </c>
      <c r="C64" s="20">
        <v>0</v>
      </c>
      <c r="D64" s="27">
        <f t="shared" si="0"/>
        <v>0</v>
      </c>
      <c r="F64" s="20" t="s">
        <v>693</v>
      </c>
      <c r="G64" s="20">
        <v>6</v>
      </c>
      <c r="H64" s="20">
        <v>11</v>
      </c>
      <c r="J64" s="20">
        <v>9</v>
      </c>
      <c r="K64" s="20">
        <v>1</v>
      </c>
      <c r="M64" s="20">
        <f t="shared" si="6"/>
        <v>24</v>
      </c>
      <c r="N64" s="20">
        <f t="shared" si="7"/>
        <v>4</v>
      </c>
      <c r="O64" s="20" t="s">
        <v>816</v>
      </c>
      <c r="P64" s="20">
        <f t="shared" si="10"/>
        <v>2</v>
      </c>
      <c r="Q64" s="20">
        <f t="shared" si="8"/>
        <v>0</v>
      </c>
      <c r="R64" s="20">
        <f t="shared" si="9"/>
        <v>-2</v>
      </c>
    </row>
    <row r="65" spans="1:18" ht="15" customHeight="1" x14ac:dyDescent="0.35">
      <c r="A65" s="20" t="s">
        <v>1740</v>
      </c>
      <c r="B65" s="20" t="s">
        <v>1740</v>
      </c>
      <c r="C65" s="20">
        <v>0</v>
      </c>
      <c r="D65" s="27">
        <f t="shared" ref="D65:D128" si="22">IF(OR(EXACT(A65,"CO2_out"),EXACT(A65,"Fe_II_ext"),EXACT(A65,"Fe_III_ext"),EXACT(A65,"formate_ext"),EXACT(A65,"formaldehyde_ext"),EXACT(A65,"H2O"),EXACT(A65,"H2O2_ext"),EXACT(A65,"H2S_ext"),EXACT(A65,"kg_biomass_EXT"),EXACT(A65,"Maintenance_leak"),EXACT(A65,"NH3_ext"),EXACT(A65,"O2_out"),EXACT(A65,"Phosphate_out"),EXACT(A65,"proton_external"),EXACT(A65,"Sulfate_ext"),EXACT(A65,"Sulfite_ext"),EXACT(A65,"Sulfur_ext"),EXACT(A65,"tetrathionate_ext"),EXACT(A65,"Thiosulfate_ext")),1,0)</f>
        <v>0</v>
      </c>
      <c r="F65" s="20" t="s">
        <v>1753</v>
      </c>
      <c r="G65" s="20">
        <v>10</v>
      </c>
      <c r="H65" s="20">
        <v>12</v>
      </c>
      <c r="I65" s="20">
        <v>5</v>
      </c>
      <c r="J65" s="20">
        <v>10</v>
      </c>
      <c r="K65" s="20">
        <v>2</v>
      </c>
      <c r="M65" s="20">
        <f t="shared" ref="M65" si="23">IF(G65=0,N65,N65*G65)</f>
        <v>30</v>
      </c>
      <c r="N65" s="20">
        <f t="shared" ref="N65" si="24">IF(G65=0,(4*G65+H65-2*J65-3*I65+5*K65-2*L65-R65),(4*G65+H65-2*J65-3*I65+5*K65-2*L65-R65)/G65)</f>
        <v>3</v>
      </c>
      <c r="O65" s="20" t="s">
        <v>1754</v>
      </c>
      <c r="P65" s="20">
        <f t="shared" si="10"/>
        <v>3</v>
      </c>
      <c r="Q65" s="20">
        <f t="shared" si="8"/>
        <v>0</v>
      </c>
      <c r="R65" s="20">
        <f t="shared" ref="R65" si="25">Q65-P65</f>
        <v>-3</v>
      </c>
    </row>
    <row r="66" spans="1:18" ht="15" customHeight="1" x14ac:dyDescent="0.35">
      <c r="A66" s="20" t="s">
        <v>817</v>
      </c>
      <c r="B66" s="20" t="s">
        <v>817</v>
      </c>
      <c r="C66" s="20">
        <v>0</v>
      </c>
      <c r="D66" s="27">
        <f t="shared" si="22"/>
        <v>0</v>
      </c>
      <c r="F66" s="20" t="s">
        <v>768</v>
      </c>
      <c r="G66" s="20">
        <v>10</v>
      </c>
      <c r="H66" s="20">
        <v>12</v>
      </c>
      <c r="I66" s="20">
        <v>5</v>
      </c>
      <c r="J66" s="20">
        <v>13</v>
      </c>
      <c r="K66" s="20">
        <v>3</v>
      </c>
      <c r="M66" s="20">
        <f>IF(G66=0,N66,N66*G66)</f>
        <v>30</v>
      </c>
      <c r="N66" s="20">
        <f t="shared" ref="N66:N74" si="26">IF(G66=0,(4*G66+H66-2*J66-3*I66+5*K66-2*L66-R66),(4*G66+H66-2*J66-3*I66+5*K66-2*L66-R66)/G66)</f>
        <v>3</v>
      </c>
      <c r="O66" s="20" t="s">
        <v>818</v>
      </c>
      <c r="P66" s="20">
        <f t="shared" ref="P66:P74" si="27">SUM(LEN($O66)-LEN(SUBSTITUTE($O66,"-","")))/LEN("-")</f>
        <v>4</v>
      </c>
      <c r="Q66" s="20">
        <f t="shared" ref="Q66:Q74" si="28">SUM(LEN($O66)-LEN(SUBSTITUTE($O66,"+","")))/LEN("+")</f>
        <v>0</v>
      </c>
      <c r="R66" s="20">
        <f t="shared" ref="R66:R74" si="29">Q66-P66</f>
        <v>-4</v>
      </c>
    </row>
    <row r="67" spans="1:18" ht="15" customHeight="1" x14ac:dyDescent="0.35">
      <c r="A67" s="20" t="s">
        <v>819</v>
      </c>
      <c r="B67" s="20" t="s">
        <v>819</v>
      </c>
      <c r="C67" s="20">
        <v>0</v>
      </c>
      <c r="D67" s="27">
        <f t="shared" si="22"/>
        <v>0</v>
      </c>
      <c r="F67" s="20" t="s">
        <v>820</v>
      </c>
      <c r="G67" s="20">
        <v>3</v>
      </c>
      <c r="H67" s="20">
        <v>5</v>
      </c>
      <c r="J67" s="20">
        <v>6</v>
      </c>
      <c r="K67" s="20">
        <v>1</v>
      </c>
      <c r="M67" s="20">
        <f>IF(G67=0,N67,N67*G67)</f>
        <v>12</v>
      </c>
      <c r="N67" s="20">
        <f t="shared" si="26"/>
        <v>4</v>
      </c>
      <c r="O67" s="20" t="s">
        <v>821</v>
      </c>
      <c r="P67" s="20">
        <f t="shared" si="27"/>
        <v>2</v>
      </c>
      <c r="Q67" s="20">
        <f t="shared" si="28"/>
        <v>0</v>
      </c>
      <c r="R67" s="20">
        <f t="shared" si="29"/>
        <v>-2</v>
      </c>
    </row>
    <row r="68" spans="1:18" ht="15" customHeight="1" x14ac:dyDescent="0.35">
      <c r="A68" s="20" t="s">
        <v>822</v>
      </c>
      <c r="B68" s="20" t="s">
        <v>822</v>
      </c>
      <c r="C68" s="20">
        <v>0</v>
      </c>
      <c r="D68" s="27">
        <f t="shared" si="22"/>
        <v>0</v>
      </c>
      <c r="F68" s="20" t="s">
        <v>823</v>
      </c>
      <c r="G68" s="20">
        <v>5</v>
      </c>
      <c r="H68" s="20">
        <v>9</v>
      </c>
      <c r="J68" s="20">
        <v>7</v>
      </c>
      <c r="K68" s="20">
        <v>2</v>
      </c>
      <c r="M68" s="20">
        <f>IF(G68=0,N68,N68*G68)</f>
        <v>28</v>
      </c>
      <c r="N68" s="20">
        <f t="shared" si="26"/>
        <v>5.6</v>
      </c>
      <c r="O68" s="20" t="s">
        <v>824</v>
      </c>
      <c r="P68" s="20">
        <f t="shared" si="27"/>
        <v>3</v>
      </c>
      <c r="Q68" s="20">
        <f t="shared" si="28"/>
        <v>0</v>
      </c>
      <c r="R68" s="20">
        <f t="shared" si="29"/>
        <v>-3</v>
      </c>
    </row>
    <row r="69" spans="1:18" ht="15" customHeight="1" x14ac:dyDescent="0.25">
      <c r="A69" s="20" t="s">
        <v>825</v>
      </c>
      <c r="B69" s="20" t="s">
        <v>825</v>
      </c>
      <c r="C69" s="20">
        <v>0</v>
      </c>
      <c r="D69" s="27">
        <f t="shared" si="22"/>
        <v>0</v>
      </c>
      <c r="G69" s="20">
        <f>BIOMASS_Myell!N7</f>
        <v>9.76</v>
      </c>
      <c r="H69" s="20">
        <f>BIOMASS_Myell!O7</f>
        <v>11.259999999999998</v>
      </c>
      <c r="I69" s="20">
        <f>BIOMASS_Myell!P7</f>
        <v>3.74</v>
      </c>
      <c r="J69" s="20">
        <f>BIOMASS_Myell!Q7</f>
        <v>6</v>
      </c>
      <c r="K69" s="20">
        <f>BIOMASS_Myell!R7</f>
        <v>1</v>
      </c>
      <c r="L69" s="20">
        <f>BIOMASS_Myell!S7</f>
        <v>0</v>
      </c>
      <c r="M69" s="20">
        <f>BIOMASS_Myell!T7</f>
        <v>33.08</v>
      </c>
      <c r="N69" s="20">
        <f t="shared" si="26"/>
        <v>3.2868852459016393</v>
      </c>
      <c r="P69" s="20">
        <f t="shared" si="27"/>
        <v>0</v>
      </c>
      <c r="Q69" s="20">
        <f t="shared" si="28"/>
        <v>0</v>
      </c>
      <c r="R69" s="20">
        <f t="shared" si="29"/>
        <v>0</v>
      </c>
    </row>
    <row r="70" spans="1:18" ht="15" customHeight="1" x14ac:dyDescent="0.35">
      <c r="A70" s="20" t="s">
        <v>826</v>
      </c>
      <c r="B70" s="20" t="s">
        <v>826</v>
      </c>
      <c r="C70" s="20">
        <v>0</v>
      </c>
      <c r="D70" s="27">
        <f t="shared" si="22"/>
        <v>0</v>
      </c>
      <c r="F70" s="20" t="s">
        <v>579</v>
      </c>
      <c r="G70" s="20">
        <v>5</v>
      </c>
      <c r="H70" s="20">
        <v>9</v>
      </c>
      <c r="J70" s="20">
        <v>8</v>
      </c>
      <c r="K70" s="20">
        <v>1</v>
      </c>
      <c r="M70" s="20">
        <f>IF(G70=0,N70,N70*G70)</f>
        <v>20</v>
      </c>
      <c r="N70" s="20">
        <f t="shared" si="26"/>
        <v>4</v>
      </c>
      <c r="O70" s="20" t="s">
        <v>827</v>
      </c>
      <c r="P70" s="20">
        <f t="shared" si="27"/>
        <v>2</v>
      </c>
      <c r="Q70" s="20">
        <f t="shared" si="28"/>
        <v>0</v>
      </c>
      <c r="R70" s="20">
        <f t="shared" si="29"/>
        <v>-2</v>
      </c>
    </row>
    <row r="71" spans="1:18" ht="15" customHeight="1" x14ac:dyDescent="0.35">
      <c r="A71" s="20" t="s">
        <v>828</v>
      </c>
      <c r="B71" s="20" t="s">
        <v>828</v>
      </c>
      <c r="C71" s="20">
        <v>0</v>
      </c>
      <c r="D71" s="27">
        <f t="shared" si="22"/>
        <v>0</v>
      </c>
      <c r="F71" s="20" t="s">
        <v>829</v>
      </c>
      <c r="G71" s="20">
        <v>10</v>
      </c>
      <c r="H71" s="20">
        <v>13</v>
      </c>
      <c r="I71" s="20">
        <v>2</v>
      </c>
      <c r="J71" s="20">
        <v>11</v>
      </c>
      <c r="K71" s="20">
        <v>2</v>
      </c>
      <c r="M71" s="20">
        <f>IF(G71=0,N71,N71*G71)</f>
        <v>38</v>
      </c>
      <c r="N71" s="20">
        <f t="shared" si="26"/>
        <v>3.8</v>
      </c>
      <c r="O71" s="20" t="s">
        <v>830</v>
      </c>
      <c r="P71" s="20">
        <f t="shared" si="27"/>
        <v>3</v>
      </c>
      <c r="Q71" s="20">
        <f t="shared" si="28"/>
        <v>0</v>
      </c>
      <c r="R71" s="20">
        <f t="shared" si="29"/>
        <v>-3</v>
      </c>
    </row>
    <row r="72" spans="1:18" ht="15" customHeight="1" x14ac:dyDescent="0.35">
      <c r="A72" s="20" t="s">
        <v>831</v>
      </c>
      <c r="B72" s="20" t="s">
        <v>831</v>
      </c>
      <c r="C72" s="20">
        <v>0</v>
      </c>
      <c r="D72" s="27">
        <f t="shared" si="22"/>
        <v>0</v>
      </c>
      <c r="F72" s="20" t="s">
        <v>832</v>
      </c>
      <c r="G72" s="20">
        <v>10</v>
      </c>
      <c r="H72" s="20">
        <v>13</v>
      </c>
      <c r="I72" s="20">
        <v>2</v>
      </c>
      <c r="J72" s="20">
        <v>8</v>
      </c>
      <c r="K72" s="20">
        <v>1</v>
      </c>
      <c r="M72" s="20">
        <f>IF(G72=0,N72,N72*G72)</f>
        <v>38</v>
      </c>
      <c r="N72" s="20">
        <f t="shared" si="26"/>
        <v>3.8</v>
      </c>
      <c r="O72" s="20" t="s">
        <v>833</v>
      </c>
      <c r="P72" s="20">
        <f t="shared" si="27"/>
        <v>2</v>
      </c>
      <c r="Q72" s="20">
        <f t="shared" si="28"/>
        <v>0</v>
      </c>
      <c r="R72" s="20">
        <f t="shared" si="29"/>
        <v>-2</v>
      </c>
    </row>
    <row r="73" spans="1:18" ht="15" customHeight="1" x14ac:dyDescent="0.35">
      <c r="A73" s="20" t="s">
        <v>834</v>
      </c>
      <c r="B73" s="20" t="s">
        <v>834</v>
      </c>
      <c r="C73" s="20">
        <v>0</v>
      </c>
      <c r="D73" s="27">
        <f t="shared" si="22"/>
        <v>0</v>
      </c>
      <c r="F73" s="20" t="s">
        <v>835</v>
      </c>
      <c r="G73" s="20">
        <v>10</v>
      </c>
      <c r="H73" s="20">
        <v>13</v>
      </c>
      <c r="I73" s="20">
        <v>2</v>
      </c>
      <c r="J73" s="20">
        <v>14</v>
      </c>
      <c r="K73" s="20">
        <v>3</v>
      </c>
      <c r="M73" s="20">
        <f>IF(G73=0,N73,N73*G73)</f>
        <v>38</v>
      </c>
      <c r="N73" s="20">
        <f t="shared" si="26"/>
        <v>3.8</v>
      </c>
      <c r="O73" s="20" t="s">
        <v>836</v>
      </c>
      <c r="P73" s="20">
        <f t="shared" si="27"/>
        <v>4</v>
      </c>
      <c r="Q73" s="20">
        <f t="shared" si="28"/>
        <v>0</v>
      </c>
      <c r="R73" s="20">
        <f t="shared" si="29"/>
        <v>-4</v>
      </c>
    </row>
    <row r="74" spans="1:18" ht="15" customHeight="1" x14ac:dyDescent="0.35">
      <c r="A74" s="20" t="s">
        <v>1741</v>
      </c>
      <c r="B74" s="20" t="s">
        <v>1741</v>
      </c>
      <c r="C74" s="20">
        <v>0</v>
      </c>
      <c r="D74" s="27">
        <f t="shared" si="22"/>
        <v>0</v>
      </c>
      <c r="F74" s="20" t="s">
        <v>1755</v>
      </c>
      <c r="G74" s="20">
        <v>9</v>
      </c>
      <c r="H74" s="20">
        <v>11</v>
      </c>
      <c r="I74" s="20">
        <v>2</v>
      </c>
      <c r="J74" s="20">
        <v>11</v>
      </c>
      <c r="K74" s="20">
        <v>2</v>
      </c>
      <c r="M74" s="20">
        <f>IF(G74=0,N74,N74*G74)</f>
        <v>32</v>
      </c>
      <c r="N74" s="20">
        <f t="shared" si="26"/>
        <v>3.5555555555555554</v>
      </c>
      <c r="O74" s="20" t="s">
        <v>1756</v>
      </c>
      <c r="P74" s="20">
        <f t="shared" si="27"/>
        <v>3</v>
      </c>
      <c r="Q74" s="20">
        <f t="shared" si="28"/>
        <v>0</v>
      </c>
      <c r="R74" s="20">
        <f t="shared" si="29"/>
        <v>-3</v>
      </c>
    </row>
    <row r="75" spans="1:18" ht="15" customHeight="1" x14ac:dyDescent="0.35">
      <c r="A75" s="20" t="s">
        <v>837</v>
      </c>
      <c r="B75" s="20" t="s">
        <v>837</v>
      </c>
      <c r="C75" s="20">
        <v>0</v>
      </c>
      <c r="D75" s="27">
        <f t="shared" si="22"/>
        <v>0</v>
      </c>
      <c r="F75" s="20" t="s">
        <v>838</v>
      </c>
      <c r="G75" s="20">
        <v>9</v>
      </c>
      <c r="H75" s="20">
        <v>11</v>
      </c>
      <c r="I75" s="20">
        <v>2</v>
      </c>
      <c r="J75" s="20">
        <v>8</v>
      </c>
      <c r="K75" s="20">
        <v>1</v>
      </c>
      <c r="M75" s="20">
        <f t="shared" ref="M75:M114" si="30">IF(G75=0,N75,N75*G75)</f>
        <v>32</v>
      </c>
      <c r="N75" s="20">
        <f t="shared" ref="N75:N118" si="31">IF(G75=0,(4*G75+H75-2*J75-3*I75+5*K75-2*L75-R75),(4*G75+H75-2*J75-3*I75+5*K75-2*L75-R75)/G75)</f>
        <v>3.5555555555555554</v>
      </c>
      <c r="O75" s="20" t="s">
        <v>839</v>
      </c>
      <c r="P75" s="20">
        <f t="shared" ref="P75:P118" si="32">SUM(LEN($O75)-LEN(SUBSTITUTE($O75,"-","")))/LEN("-")</f>
        <v>2</v>
      </c>
      <c r="Q75" s="20">
        <f t="shared" ref="Q75:Q118" si="33">SUM(LEN($O75)-LEN(SUBSTITUTE($O75,"+","")))/LEN("+")</f>
        <v>0</v>
      </c>
      <c r="R75" s="20">
        <f t="shared" ref="R75:R118" si="34">Q75-P75</f>
        <v>-2</v>
      </c>
    </row>
    <row r="76" spans="1:18" ht="15" customHeight="1" x14ac:dyDescent="0.35">
      <c r="A76" s="20" t="s">
        <v>840</v>
      </c>
      <c r="B76" s="20" t="s">
        <v>840</v>
      </c>
      <c r="C76" s="20">
        <v>0</v>
      </c>
      <c r="D76" s="27">
        <f t="shared" si="22"/>
        <v>0</v>
      </c>
      <c r="F76" s="20" t="s">
        <v>841</v>
      </c>
      <c r="G76" s="20">
        <v>9</v>
      </c>
      <c r="H76" s="20">
        <v>11</v>
      </c>
      <c r="I76" s="20">
        <v>2</v>
      </c>
      <c r="J76" s="20">
        <v>14</v>
      </c>
      <c r="K76" s="20">
        <v>3</v>
      </c>
      <c r="M76" s="20">
        <f t="shared" si="30"/>
        <v>32</v>
      </c>
      <c r="N76" s="20">
        <f t="shared" si="31"/>
        <v>3.5555555555555554</v>
      </c>
      <c r="O76" s="20" t="s">
        <v>842</v>
      </c>
      <c r="P76" s="20">
        <f t="shared" si="32"/>
        <v>4</v>
      </c>
      <c r="Q76" s="20">
        <f t="shared" si="33"/>
        <v>0</v>
      </c>
      <c r="R76" s="20">
        <f t="shared" si="34"/>
        <v>-4</v>
      </c>
    </row>
    <row r="77" spans="1:18" ht="15" customHeight="1" x14ac:dyDescent="0.35">
      <c r="A77" s="20" t="s">
        <v>843</v>
      </c>
      <c r="B77" s="20" t="s">
        <v>843</v>
      </c>
      <c r="C77" s="20">
        <v>0</v>
      </c>
      <c r="D77" s="27">
        <f t="shared" si="22"/>
        <v>0</v>
      </c>
      <c r="F77" s="20" t="s">
        <v>579</v>
      </c>
      <c r="G77" s="20">
        <v>5</v>
      </c>
      <c r="H77" s="20">
        <v>9</v>
      </c>
      <c r="J77" s="20">
        <v>8</v>
      </c>
      <c r="K77" s="20">
        <v>1</v>
      </c>
      <c r="M77" s="20">
        <f t="shared" si="30"/>
        <v>20</v>
      </c>
      <c r="N77" s="20">
        <f t="shared" si="31"/>
        <v>4</v>
      </c>
      <c r="O77" s="20" t="s">
        <v>844</v>
      </c>
      <c r="P77" s="20">
        <f t="shared" si="32"/>
        <v>2</v>
      </c>
      <c r="Q77" s="20">
        <f t="shared" si="33"/>
        <v>0</v>
      </c>
      <c r="R77" s="20">
        <f t="shared" si="34"/>
        <v>-2</v>
      </c>
    </row>
    <row r="78" spans="1:18" ht="15" customHeight="1" x14ac:dyDescent="0.35">
      <c r="A78" s="20" t="s">
        <v>845</v>
      </c>
      <c r="B78" s="20" t="s">
        <v>845</v>
      </c>
      <c r="C78" s="20">
        <v>0</v>
      </c>
      <c r="D78" s="27">
        <f t="shared" si="22"/>
        <v>0</v>
      </c>
      <c r="F78" s="20" t="s">
        <v>846</v>
      </c>
      <c r="G78" s="20">
        <v>27</v>
      </c>
      <c r="H78" s="20">
        <v>31</v>
      </c>
      <c r="I78" s="20">
        <v>9</v>
      </c>
      <c r="J78" s="20">
        <v>15</v>
      </c>
      <c r="K78" s="20">
        <v>2</v>
      </c>
      <c r="M78" s="20">
        <f t="shared" si="30"/>
        <v>94</v>
      </c>
      <c r="N78" s="20">
        <f t="shared" si="31"/>
        <v>3.4814814814814814</v>
      </c>
      <c r="O78" s="20" t="s">
        <v>847</v>
      </c>
      <c r="P78" s="20">
        <f t="shared" si="32"/>
        <v>2</v>
      </c>
      <c r="Q78" s="20">
        <f t="shared" si="33"/>
        <v>0</v>
      </c>
      <c r="R78" s="20">
        <f t="shared" si="34"/>
        <v>-2</v>
      </c>
    </row>
    <row r="79" spans="1:18" ht="15" customHeight="1" x14ac:dyDescent="0.35">
      <c r="A79" s="20" t="s">
        <v>848</v>
      </c>
      <c r="B79" s="20" t="s">
        <v>848</v>
      </c>
      <c r="C79" s="20">
        <v>0</v>
      </c>
      <c r="D79" s="27">
        <f t="shared" si="22"/>
        <v>0</v>
      </c>
      <c r="F79" s="20" t="s">
        <v>849</v>
      </c>
      <c r="G79" s="20">
        <v>27</v>
      </c>
      <c r="H79" s="20">
        <v>33</v>
      </c>
      <c r="I79" s="20">
        <v>9</v>
      </c>
      <c r="J79" s="20">
        <v>15</v>
      </c>
      <c r="K79" s="20">
        <v>2</v>
      </c>
      <c r="M79" s="20">
        <f t="shared" si="30"/>
        <v>96</v>
      </c>
      <c r="N79" s="20">
        <f t="shared" si="31"/>
        <v>3.5555555555555554</v>
      </c>
      <c r="O79" s="20" t="s">
        <v>850</v>
      </c>
      <c r="P79" s="20">
        <f t="shared" si="32"/>
        <v>2</v>
      </c>
      <c r="Q79" s="20">
        <f t="shared" si="33"/>
        <v>0</v>
      </c>
      <c r="R79" s="20">
        <f t="shared" si="34"/>
        <v>-2</v>
      </c>
    </row>
    <row r="80" spans="1:18" ht="15" customHeight="1" x14ac:dyDescent="0.35">
      <c r="A80" s="20" t="s">
        <v>851</v>
      </c>
      <c r="B80" s="20" t="s">
        <v>851</v>
      </c>
      <c r="C80" s="20">
        <v>0</v>
      </c>
      <c r="D80" s="27">
        <f t="shared" si="22"/>
        <v>0</v>
      </c>
      <c r="F80" s="20" t="s">
        <v>852</v>
      </c>
      <c r="G80" s="20">
        <v>10</v>
      </c>
      <c r="H80" s="20">
        <v>13</v>
      </c>
      <c r="I80" s="20">
        <v>4</v>
      </c>
      <c r="J80" s="20">
        <v>9</v>
      </c>
      <c r="K80" s="20">
        <v>1</v>
      </c>
      <c r="M80" s="20">
        <f t="shared" si="30"/>
        <v>30</v>
      </c>
      <c r="N80" s="20">
        <f t="shared" si="31"/>
        <v>3</v>
      </c>
      <c r="O80" s="20" t="s">
        <v>853</v>
      </c>
      <c r="P80" s="20">
        <f t="shared" si="32"/>
        <v>2</v>
      </c>
      <c r="Q80" s="20">
        <f t="shared" si="33"/>
        <v>0</v>
      </c>
      <c r="R80" s="20">
        <f t="shared" si="34"/>
        <v>-2</v>
      </c>
    </row>
    <row r="81" spans="1:18" ht="15" customHeight="1" x14ac:dyDescent="0.35">
      <c r="A81" s="20" t="s">
        <v>1772</v>
      </c>
      <c r="B81" s="20" t="s">
        <v>1772</v>
      </c>
      <c r="C81" s="20">
        <v>0</v>
      </c>
      <c r="D81" s="27">
        <f t="shared" si="22"/>
        <v>0</v>
      </c>
      <c r="F81" s="20" t="s">
        <v>1787</v>
      </c>
      <c r="G81" s="20">
        <v>15</v>
      </c>
      <c r="H81" s="20">
        <v>25</v>
      </c>
      <c r="J81" s="20">
        <v>7</v>
      </c>
      <c r="K81" s="20">
        <v>2</v>
      </c>
      <c r="M81" s="20">
        <f t="shared" ref="M81" si="35">IF(G81=0,N81,N81*G81)</f>
        <v>84</v>
      </c>
      <c r="N81" s="20">
        <f t="shared" ref="N81" si="36">IF(G81=0,(4*G81+H81-2*J81-3*I81+5*K81-2*L81-R81),(4*G81+H81-2*J81-3*I81+5*K81-2*L81-R81)/G81)</f>
        <v>5.6</v>
      </c>
      <c r="O81" s="20" t="s">
        <v>1788</v>
      </c>
      <c r="P81" s="20">
        <f t="shared" si="32"/>
        <v>3</v>
      </c>
      <c r="Q81" s="20">
        <f t="shared" si="33"/>
        <v>0</v>
      </c>
      <c r="R81" s="20">
        <f t="shared" ref="R81" si="37">Q81-P81</f>
        <v>-3</v>
      </c>
    </row>
    <row r="82" spans="1:18" ht="15" customHeight="1" x14ac:dyDescent="0.25">
      <c r="A82" s="20" t="s">
        <v>1766</v>
      </c>
      <c r="B82" s="20" t="s">
        <v>1766</v>
      </c>
      <c r="C82" s="20">
        <v>0</v>
      </c>
      <c r="D82" s="27">
        <f t="shared" si="22"/>
        <v>0</v>
      </c>
      <c r="F82" s="20" t="s">
        <v>1789</v>
      </c>
      <c r="M82" s="20">
        <f t="shared" ref="M82" si="38">IF(G82=0,N82,N82*G82)</f>
        <v>-2</v>
      </c>
      <c r="N82" s="20">
        <f t="shared" ref="N82" si="39">IF(G82=0,(4*G82+H82-2*J82-3*I82+5*K82-2*L82-R82),(4*G82+H82-2*J82-3*I82+5*K82-2*L82-R82)/G82)</f>
        <v>-2</v>
      </c>
      <c r="O82" s="20" t="s">
        <v>1790</v>
      </c>
      <c r="P82" s="20">
        <f t="shared" si="32"/>
        <v>0</v>
      </c>
      <c r="Q82" s="20">
        <f t="shared" si="33"/>
        <v>2</v>
      </c>
      <c r="R82" s="20">
        <f t="shared" ref="R82:R84" si="40">Q82-P82</f>
        <v>2</v>
      </c>
    </row>
    <row r="83" spans="1:18" s="45" customFormat="1" ht="15" customHeight="1" x14ac:dyDescent="0.25">
      <c r="A83" s="45" t="s">
        <v>1846</v>
      </c>
      <c r="B83" s="45" t="s">
        <v>1846</v>
      </c>
      <c r="C83" s="45">
        <v>0</v>
      </c>
      <c r="D83" s="45">
        <f t="shared" si="22"/>
        <v>1</v>
      </c>
      <c r="F83" s="45" t="s">
        <v>1789</v>
      </c>
      <c r="M83" s="45">
        <f t="shared" ref="M83:M85" si="41">IF(G83=0,N83,N83*G83)</f>
        <v>-2</v>
      </c>
      <c r="N83" s="45">
        <f t="shared" ref="N83:N85" si="42">IF(G83=0,(4*G83+H83-2*J83-3*I83+5*K83-2*L83-R83),(4*G83+H83-2*J83-3*I83+5*K83-2*L83-R83)/G83)</f>
        <v>-2</v>
      </c>
      <c r="O83" s="45" t="s">
        <v>1790</v>
      </c>
      <c r="P83" s="45">
        <f t="shared" si="32"/>
        <v>0</v>
      </c>
      <c r="Q83" s="45">
        <f t="shared" si="33"/>
        <v>2</v>
      </c>
      <c r="R83" s="45">
        <f t="shared" ref="R83" si="43">Q83-P83</f>
        <v>2</v>
      </c>
    </row>
    <row r="84" spans="1:18" ht="15" customHeight="1" x14ac:dyDescent="0.25">
      <c r="A84" s="20" t="s">
        <v>1767</v>
      </c>
      <c r="B84" s="20" t="s">
        <v>1767</v>
      </c>
      <c r="C84" s="20">
        <v>0</v>
      </c>
      <c r="D84" s="27">
        <f t="shared" si="22"/>
        <v>0</v>
      </c>
      <c r="F84" s="20" t="s">
        <v>1791</v>
      </c>
      <c r="M84" s="27">
        <f t="shared" si="41"/>
        <v>-3</v>
      </c>
      <c r="N84" s="27">
        <f t="shared" si="42"/>
        <v>-3</v>
      </c>
      <c r="O84" s="20" t="s">
        <v>1792</v>
      </c>
      <c r="P84" s="20">
        <f t="shared" si="32"/>
        <v>0</v>
      </c>
      <c r="Q84" s="20">
        <f t="shared" si="33"/>
        <v>3</v>
      </c>
      <c r="R84" s="20">
        <f t="shared" si="40"/>
        <v>3</v>
      </c>
    </row>
    <row r="85" spans="1:18" s="45" customFormat="1" ht="15" customHeight="1" x14ac:dyDescent="0.25">
      <c r="A85" s="45" t="s">
        <v>1847</v>
      </c>
      <c r="B85" s="45" t="s">
        <v>1847</v>
      </c>
      <c r="C85" s="45">
        <v>0</v>
      </c>
      <c r="D85" s="45">
        <f t="shared" si="22"/>
        <v>1</v>
      </c>
      <c r="F85" s="45" t="s">
        <v>1791</v>
      </c>
      <c r="M85" s="45">
        <f t="shared" si="41"/>
        <v>-3</v>
      </c>
      <c r="N85" s="45">
        <f t="shared" si="42"/>
        <v>-3</v>
      </c>
      <c r="O85" s="45" t="s">
        <v>1792</v>
      </c>
      <c r="P85" s="45">
        <f t="shared" si="32"/>
        <v>0</v>
      </c>
      <c r="Q85" s="45">
        <f t="shared" si="33"/>
        <v>3</v>
      </c>
      <c r="R85" s="45">
        <f t="shared" ref="R85" si="44">Q85-P85</f>
        <v>3</v>
      </c>
    </row>
    <row r="86" spans="1:18" ht="15" customHeight="1" x14ac:dyDescent="0.35">
      <c r="A86" s="20" t="s">
        <v>854</v>
      </c>
      <c r="B86" s="20" t="s">
        <v>854</v>
      </c>
      <c r="C86" s="20">
        <v>0</v>
      </c>
      <c r="D86" s="27">
        <f t="shared" si="22"/>
        <v>0</v>
      </c>
      <c r="F86" s="20" t="s">
        <v>855</v>
      </c>
      <c r="G86" s="20">
        <v>8</v>
      </c>
      <c r="H86" s="20">
        <v>15</v>
      </c>
      <c r="I86" s="20">
        <v>3</v>
      </c>
      <c r="J86" s="20">
        <v>8</v>
      </c>
      <c r="K86" s="20">
        <v>1</v>
      </c>
      <c r="M86" s="20">
        <f t="shared" ref="M86" si="45">IF(G86=0,N86,N86*G86)</f>
        <v>28</v>
      </c>
      <c r="N86" s="20">
        <f t="shared" ref="N86" si="46">IF(G86=0,(4*G86+H86-2*J86-3*I86+5*K86-2*L86-R86),(4*G86+H86-2*J86-3*I86+5*K86-2*L86-R86)/G86)</f>
        <v>3.5</v>
      </c>
      <c r="O86" s="20" t="s">
        <v>856</v>
      </c>
      <c r="P86" s="20">
        <f t="shared" si="32"/>
        <v>2</v>
      </c>
      <c r="Q86" s="20">
        <f t="shared" si="33"/>
        <v>1</v>
      </c>
      <c r="R86" s="20">
        <f t="shared" ref="R86" si="47">Q86-P86</f>
        <v>-1</v>
      </c>
    </row>
    <row r="87" spans="1:18" ht="15" customHeight="1" x14ac:dyDescent="0.35">
      <c r="A87" s="20" t="s">
        <v>857</v>
      </c>
      <c r="B87" s="20" t="s">
        <v>857</v>
      </c>
      <c r="C87" s="20">
        <v>0</v>
      </c>
      <c r="D87" s="27">
        <f t="shared" si="22"/>
        <v>0</v>
      </c>
      <c r="F87" s="20" t="s">
        <v>634</v>
      </c>
      <c r="G87" s="20">
        <v>1</v>
      </c>
      <c r="H87" s="20">
        <v>2</v>
      </c>
      <c r="J87" s="20">
        <v>1</v>
      </c>
      <c r="M87" s="20">
        <f t="shared" si="30"/>
        <v>4</v>
      </c>
      <c r="N87" s="20">
        <f t="shared" si="31"/>
        <v>4</v>
      </c>
      <c r="O87" s="20" t="s">
        <v>635</v>
      </c>
      <c r="P87" s="20">
        <f t="shared" si="32"/>
        <v>0</v>
      </c>
      <c r="Q87" s="20">
        <f t="shared" si="33"/>
        <v>0</v>
      </c>
      <c r="R87" s="20">
        <f t="shared" si="34"/>
        <v>0</v>
      </c>
    </row>
    <row r="88" spans="1:18" s="45" customFormat="1" ht="15" customHeight="1" x14ac:dyDescent="0.35">
      <c r="A88" s="45" t="s">
        <v>1871</v>
      </c>
      <c r="B88" s="45" t="s">
        <v>1871</v>
      </c>
      <c r="C88" s="45">
        <v>0</v>
      </c>
      <c r="D88" s="45">
        <f t="shared" si="22"/>
        <v>1</v>
      </c>
      <c r="F88" s="45" t="s">
        <v>634</v>
      </c>
      <c r="G88" s="45">
        <v>1</v>
      </c>
      <c r="H88" s="45">
        <v>2</v>
      </c>
      <c r="J88" s="45">
        <v>1</v>
      </c>
      <c r="M88" s="45">
        <f t="shared" ref="M88" si="48">IF(G88=0,N88,N88*G88)</f>
        <v>4</v>
      </c>
      <c r="N88" s="45">
        <f t="shared" ref="N88" si="49">IF(G88=0,(4*G88+H88-2*J88-3*I88+5*K88-2*L88-R88),(4*G88+H88-2*J88-3*I88+5*K88-2*L88-R88)/G88)</f>
        <v>4</v>
      </c>
      <c r="O88" s="45" t="s">
        <v>635</v>
      </c>
      <c r="P88" s="45">
        <f t="shared" si="32"/>
        <v>0</v>
      </c>
      <c r="Q88" s="45">
        <f t="shared" si="33"/>
        <v>0</v>
      </c>
      <c r="R88" s="45">
        <f t="shared" ref="R88" si="50">Q88-P88</f>
        <v>0</v>
      </c>
    </row>
    <row r="89" spans="1:18" s="27" customFormat="1" ht="15" customHeight="1" x14ac:dyDescent="0.25">
      <c r="A89" s="25" t="s">
        <v>1872</v>
      </c>
      <c r="B89" s="25" t="s">
        <v>1872</v>
      </c>
      <c r="C89" s="25">
        <v>0</v>
      </c>
      <c r="D89" s="27">
        <f t="shared" si="22"/>
        <v>0</v>
      </c>
      <c r="E89" s="25"/>
      <c r="F89" s="27" t="s">
        <v>1873</v>
      </c>
      <c r="G89" s="27">
        <v>1</v>
      </c>
      <c r="H89" s="27">
        <v>1</v>
      </c>
      <c r="J89" s="27">
        <v>2</v>
      </c>
      <c r="M89" s="27">
        <f t="shared" ref="M89:M90" si="51">IF(G89=0,N89,N89*G89)</f>
        <v>2</v>
      </c>
      <c r="N89" s="27">
        <f t="shared" ref="N89:N90" si="52">IF(G89=0,(4*G89+H89-2*J89-3*I89+5*K89-2*L89-R89),(4*G89+H89-2*J89-3*I89+5*K89-2*L89-R89)/G89)</f>
        <v>2</v>
      </c>
      <c r="O89" s="27" t="s">
        <v>1875</v>
      </c>
      <c r="P89" s="27">
        <f t="shared" si="32"/>
        <v>1</v>
      </c>
      <c r="Q89" s="27">
        <f t="shared" si="33"/>
        <v>0</v>
      </c>
      <c r="R89" s="27">
        <f t="shared" ref="R89:R90" si="53">Q89-P89</f>
        <v>-1</v>
      </c>
    </row>
    <row r="90" spans="1:18" s="45" customFormat="1" ht="15" customHeight="1" x14ac:dyDescent="0.25">
      <c r="A90" s="45" t="s">
        <v>1874</v>
      </c>
      <c r="B90" s="45" t="s">
        <v>1874</v>
      </c>
      <c r="C90" s="45">
        <v>0</v>
      </c>
      <c r="D90" s="45">
        <f t="shared" si="22"/>
        <v>1</v>
      </c>
      <c r="F90" s="45" t="s">
        <v>1873</v>
      </c>
      <c r="G90" s="45">
        <v>1</v>
      </c>
      <c r="H90" s="45">
        <v>1</v>
      </c>
      <c r="J90" s="45">
        <v>2</v>
      </c>
      <c r="M90" s="45">
        <f t="shared" si="51"/>
        <v>2</v>
      </c>
      <c r="N90" s="45">
        <f t="shared" si="52"/>
        <v>2</v>
      </c>
      <c r="O90" s="45" t="s">
        <v>1875</v>
      </c>
      <c r="P90" s="45">
        <f t="shared" si="32"/>
        <v>1</v>
      </c>
      <c r="Q90" s="45">
        <f t="shared" si="33"/>
        <v>0</v>
      </c>
      <c r="R90" s="45">
        <f t="shared" si="53"/>
        <v>-1</v>
      </c>
    </row>
    <row r="91" spans="1:18" ht="15" customHeight="1" x14ac:dyDescent="0.35">
      <c r="A91" s="20" t="s">
        <v>858</v>
      </c>
      <c r="B91" s="20" t="s">
        <v>858</v>
      </c>
      <c r="C91" s="20">
        <v>0</v>
      </c>
      <c r="D91" s="27">
        <f t="shared" si="22"/>
        <v>0</v>
      </c>
      <c r="F91" s="20" t="s">
        <v>859</v>
      </c>
      <c r="G91" s="20">
        <v>4</v>
      </c>
      <c r="H91" s="20">
        <v>2</v>
      </c>
      <c r="J91" s="20">
        <v>4</v>
      </c>
      <c r="M91" s="20">
        <f t="shared" si="30"/>
        <v>12</v>
      </c>
      <c r="N91" s="20">
        <f t="shared" si="31"/>
        <v>3</v>
      </c>
      <c r="O91" s="20" t="s">
        <v>860</v>
      </c>
      <c r="P91" s="20">
        <f t="shared" si="32"/>
        <v>2</v>
      </c>
      <c r="Q91" s="20">
        <f t="shared" si="33"/>
        <v>0</v>
      </c>
      <c r="R91" s="20">
        <f t="shared" si="34"/>
        <v>-2</v>
      </c>
    </row>
    <row r="92" spans="1:18" ht="15" customHeight="1" x14ac:dyDescent="0.35">
      <c r="A92" s="20" t="s">
        <v>861</v>
      </c>
      <c r="B92" s="20" t="s">
        <v>861</v>
      </c>
      <c r="C92" s="20">
        <v>0</v>
      </c>
      <c r="D92" s="27">
        <f t="shared" si="22"/>
        <v>0</v>
      </c>
      <c r="F92" s="20" t="s">
        <v>862</v>
      </c>
      <c r="G92" s="20">
        <v>7</v>
      </c>
      <c r="H92" s="20">
        <v>14</v>
      </c>
      <c r="I92" s="20">
        <v>2</v>
      </c>
      <c r="J92" s="20">
        <v>8</v>
      </c>
      <c r="K92" s="20">
        <v>1</v>
      </c>
      <c r="M92" s="20">
        <f t="shared" si="30"/>
        <v>26</v>
      </c>
      <c r="N92" s="20">
        <f t="shared" si="31"/>
        <v>3.7142857142857144</v>
      </c>
      <c r="O92" s="20" t="s">
        <v>863</v>
      </c>
      <c r="P92" s="20">
        <f t="shared" si="32"/>
        <v>2</v>
      </c>
      <c r="Q92" s="20">
        <f t="shared" si="33"/>
        <v>1</v>
      </c>
      <c r="R92" s="20">
        <f t="shared" si="34"/>
        <v>-1</v>
      </c>
    </row>
    <row r="93" spans="1:18" ht="15" customHeight="1" x14ac:dyDescent="0.35">
      <c r="A93" s="20" t="s">
        <v>864</v>
      </c>
      <c r="B93" s="20" t="s">
        <v>864</v>
      </c>
      <c r="C93" s="20">
        <v>0</v>
      </c>
      <c r="D93" s="27">
        <f t="shared" si="22"/>
        <v>0</v>
      </c>
      <c r="F93" s="20" t="s">
        <v>865</v>
      </c>
      <c r="G93" s="20">
        <v>10</v>
      </c>
      <c r="H93" s="20">
        <v>12</v>
      </c>
      <c r="I93" s="20">
        <v>5</v>
      </c>
      <c r="J93" s="20">
        <v>11</v>
      </c>
      <c r="K93" s="20">
        <v>2</v>
      </c>
      <c r="M93" s="20">
        <f t="shared" si="30"/>
        <v>28</v>
      </c>
      <c r="N93" s="20">
        <f t="shared" si="31"/>
        <v>2.8</v>
      </c>
      <c r="O93" s="20" t="s">
        <v>866</v>
      </c>
      <c r="P93" s="20">
        <f t="shared" si="32"/>
        <v>3</v>
      </c>
      <c r="Q93" s="20">
        <f t="shared" si="33"/>
        <v>0</v>
      </c>
      <c r="R93" s="20">
        <f t="shared" si="34"/>
        <v>-3</v>
      </c>
    </row>
    <row r="94" spans="1:18" ht="15" customHeight="1" x14ac:dyDescent="0.35">
      <c r="A94" s="20" t="s">
        <v>1773</v>
      </c>
      <c r="B94" s="20" t="s">
        <v>1773</v>
      </c>
      <c r="C94" s="20">
        <v>0</v>
      </c>
      <c r="D94" s="27">
        <f t="shared" si="22"/>
        <v>0</v>
      </c>
      <c r="F94" s="20" t="s">
        <v>1783</v>
      </c>
      <c r="G94" s="20">
        <v>10</v>
      </c>
      <c r="H94" s="20">
        <v>17</v>
      </c>
      <c r="J94" s="20">
        <v>7</v>
      </c>
      <c r="K94" s="20">
        <v>2</v>
      </c>
      <c r="M94" s="20">
        <f t="shared" ref="M94" si="54">IF(G94=0,N94,N94*G94)</f>
        <v>56</v>
      </c>
      <c r="N94" s="20">
        <f t="shared" ref="N94" si="55">IF(G94=0,(4*G94+H94-2*J94-3*I94+5*K94-2*L94-R94),(4*G94+H94-2*J94-3*I94+5*K94-2*L94-R94)/G94)</f>
        <v>5.6</v>
      </c>
      <c r="O94" s="20" t="s">
        <v>1784</v>
      </c>
      <c r="P94" s="20">
        <f t="shared" si="32"/>
        <v>3</v>
      </c>
      <c r="Q94" s="20">
        <f t="shared" si="33"/>
        <v>0</v>
      </c>
      <c r="R94" s="20">
        <f t="shared" ref="R94" si="56">Q94-P94</f>
        <v>-3</v>
      </c>
    </row>
    <row r="95" spans="1:18" ht="15" customHeight="1" x14ac:dyDescent="0.35">
      <c r="A95" s="20" t="s">
        <v>1774</v>
      </c>
      <c r="B95" s="20" t="s">
        <v>1774</v>
      </c>
      <c r="C95" s="20">
        <v>0</v>
      </c>
      <c r="D95" s="27">
        <f t="shared" si="22"/>
        <v>0</v>
      </c>
      <c r="F95" s="20" t="s">
        <v>1785</v>
      </c>
      <c r="G95" s="20">
        <v>20</v>
      </c>
      <c r="H95" s="20">
        <v>33</v>
      </c>
      <c r="J95" s="20">
        <v>7</v>
      </c>
      <c r="K95" s="20">
        <v>2</v>
      </c>
      <c r="M95" s="20">
        <f t="shared" ref="M95" si="57">IF(G95=0,N95,N95*G95)</f>
        <v>112</v>
      </c>
      <c r="N95" s="20">
        <f t="shared" ref="N95" si="58">IF(G95=0,(4*G95+H95-2*J95-3*I95+5*K95-2*L95-R95),(4*G95+H95-2*J95-3*I95+5*K95-2*L95-R95)/G95)</f>
        <v>5.6</v>
      </c>
      <c r="O95" s="20" t="s">
        <v>1786</v>
      </c>
      <c r="P95" s="20">
        <f t="shared" si="32"/>
        <v>3</v>
      </c>
      <c r="Q95" s="20">
        <f t="shared" si="33"/>
        <v>0</v>
      </c>
      <c r="R95" s="20">
        <f t="shared" ref="R95" si="59">Q95-P95</f>
        <v>-3</v>
      </c>
    </row>
    <row r="96" spans="1:18" ht="15" customHeight="1" x14ac:dyDescent="0.35">
      <c r="A96" s="20" t="s">
        <v>867</v>
      </c>
      <c r="B96" s="20" t="s">
        <v>867</v>
      </c>
      <c r="C96" s="20">
        <v>0</v>
      </c>
      <c r="D96" s="27">
        <f t="shared" si="22"/>
        <v>0</v>
      </c>
      <c r="F96" s="20" t="s">
        <v>693</v>
      </c>
      <c r="G96" s="20">
        <v>6</v>
      </c>
      <c r="H96" s="20">
        <v>11</v>
      </c>
      <c r="J96" s="20">
        <v>9</v>
      </c>
      <c r="K96" s="20">
        <v>1</v>
      </c>
      <c r="M96" s="20">
        <f>IF(G96=0,N96,N96*G96)</f>
        <v>24</v>
      </c>
      <c r="N96" s="20">
        <f>IF(G96=0,(4*G96+H96-2*J96-3*I96+5*K96-2*L96-R96),(4*G96+H96-2*J96-3*I96+5*K96-2*L96-R96)/G96)</f>
        <v>4</v>
      </c>
      <c r="O96" s="20" t="s">
        <v>868</v>
      </c>
      <c r="P96" s="20">
        <f t="shared" si="32"/>
        <v>2</v>
      </c>
      <c r="Q96" s="20">
        <f t="shared" si="33"/>
        <v>0</v>
      </c>
      <c r="R96" s="20">
        <f t="shared" si="34"/>
        <v>-2</v>
      </c>
    </row>
    <row r="97" spans="1:18" ht="15" customHeight="1" x14ac:dyDescent="0.35">
      <c r="A97" s="20" t="s">
        <v>873</v>
      </c>
      <c r="B97" s="20" t="s">
        <v>873</v>
      </c>
      <c r="C97" s="20">
        <v>0</v>
      </c>
      <c r="D97" s="27">
        <f t="shared" si="22"/>
        <v>0</v>
      </c>
      <c r="F97" s="20" t="s">
        <v>820</v>
      </c>
      <c r="G97" s="20">
        <v>3</v>
      </c>
      <c r="H97" s="20">
        <v>5</v>
      </c>
      <c r="J97" s="20">
        <v>6</v>
      </c>
      <c r="K97" s="20">
        <v>1</v>
      </c>
      <c r="M97" s="20">
        <f t="shared" si="30"/>
        <v>12</v>
      </c>
      <c r="N97" s="20">
        <f t="shared" si="31"/>
        <v>4</v>
      </c>
      <c r="O97" s="20" t="s">
        <v>874</v>
      </c>
      <c r="P97" s="20">
        <f t="shared" si="32"/>
        <v>2</v>
      </c>
      <c r="Q97" s="20">
        <f t="shared" si="33"/>
        <v>0</v>
      </c>
      <c r="R97" s="20">
        <f t="shared" si="34"/>
        <v>-2</v>
      </c>
    </row>
    <row r="98" spans="1:18" ht="15" customHeight="1" x14ac:dyDescent="0.35">
      <c r="A98" s="20" t="s">
        <v>359</v>
      </c>
      <c r="B98" s="20" t="s">
        <v>359</v>
      </c>
      <c r="C98" s="20">
        <v>0</v>
      </c>
      <c r="D98" s="27">
        <f t="shared" si="22"/>
        <v>0</v>
      </c>
      <c r="F98" s="20" t="s">
        <v>875</v>
      </c>
      <c r="G98" s="20">
        <v>2</v>
      </c>
      <c r="H98" s="20">
        <v>5</v>
      </c>
      <c r="I98" s="20">
        <v>1</v>
      </c>
      <c r="J98" s="20">
        <v>2</v>
      </c>
      <c r="M98" s="20">
        <f t="shared" si="30"/>
        <v>6</v>
      </c>
      <c r="N98" s="20">
        <f t="shared" si="31"/>
        <v>3</v>
      </c>
      <c r="O98" s="20" t="s">
        <v>876</v>
      </c>
      <c r="P98" s="20">
        <f t="shared" si="32"/>
        <v>1</v>
      </c>
      <c r="Q98" s="20">
        <f t="shared" si="33"/>
        <v>1</v>
      </c>
      <c r="R98" s="20">
        <f t="shared" si="34"/>
        <v>0</v>
      </c>
    </row>
    <row r="99" spans="1:18" ht="15" customHeight="1" x14ac:dyDescent="0.35">
      <c r="A99" s="20" t="s">
        <v>877</v>
      </c>
      <c r="B99" s="20" t="s">
        <v>877</v>
      </c>
      <c r="C99" s="20">
        <v>0</v>
      </c>
      <c r="D99" s="27">
        <f t="shared" si="22"/>
        <v>0</v>
      </c>
      <c r="F99" s="20" t="s">
        <v>878</v>
      </c>
      <c r="G99" s="20">
        <v>10</v>
      </c>
      <c r="H99" s="20">
        <v>12</v>
      </c>
      <c r="I99" s="20">
        <v>5</v>
      </c>
      <c r="J99" s="20">
        <v>8</v>
      </c>
      <c r="K99" s="20">
        <v>1</v>
      </c>
      <c r="M99" s="20">
        <f t="shared" si="30"/>
        <v>28</v>
      </c>
      <c r="N99" s="20">
        <f t="shared" si="31"/>
        <v>2.8</v>
      </c>
      <c r="O99" s="20" t="s">
        <v>879</v>
      </c>
      <c r="P99" s="20">
        <f t="shared" si="32"/>
        <v>2</v>
      </c>
      <c r="Q99" s="20">
        <f t="shared" si="33"/>
        <v>0</v>
      </c>
      <c r="R99" s="20">
        <f t="shared" si="34"/>
        <v>-2</v>
      </c>
    </row>
    <row r="100" spans="1:18" ht="15" customHeight="1" x14ac:dyDescent="0.35">
      <c r="A100" s="20" t="s">
        <v>880</v>
      </c>
      <c r="B100" s="20" t="s">
        <v>880</v>
      </c>
      <c r="C100" s="20">
        <v>0</v>
      </c>
      <c r="D100" s="27">
        <f t="shared" si="22"/>
        <v>0</v>
      </c>
      <c r="F100" s="20" t="s">
        <v>881</v>
      </c>
      <c r="G100" s="20">
        <v>10</v>
      </c>
      <c r="H100" s="20">
        <v>12</v>
      </c>
      <c r="I100" s="20">
        <v>5</v>
      </c>
      <c r="J100" s="20">
        <v>14</v>
      </c>
      <c r="K100" s="20">
        <v>3</v>
      </c>
      <c r="M100" s="20">
        <f t="shared" si="30"/>
        <v>28</v>
      </c>
      <c r="N100" s="20">
        <f t="shared" si="31"/>
        <v>2.8</v>
      </c>
      <c r="O100" s="20" t="s">
        <v>882</v>
      </c>
      <c r="P100" s="20">
        <f t="shared" si="32"/>
        <v>4</v>
      </c>
      <c r="Q100" s="20">
        <f t="shared" si="33"/>
        <v>0</v>
      </c>
      <c r="R100" s="20">
        <f t="shared" si="34"/>
        <v>-4</v>
      </c>
    </row>
    <row r="101" spans="1:18" ht="15" customHeight="1" x14ac:dyDescent="0.35">
      <c r="A101" s="20" t="s">
        <v>883</v>
      </c>
      <c r="B101" s="20" t="s">
        <v>883</v>
      </c>
      <c r="C101" s="20">
        <v>0</v>
      </c>
      <c r="D101" s="27">
        <f t="shared" si="22"/>
        <v>0</v>
      </c>
      <c r="F101" s="20" t="s">
        <v>884</v>
      </c>
      <c r="G101" s="20">
        <v>1</v>
      </c>
      <c r="H101" s="20">
        <v>2</v>
      </c>
      <c r="J101" s="20">
        <v>3</v>
      </c>
      <c r="M101" s="20">
        <f t="shared" si="30"/>
        <v>0</v>
      </c>
      <c r="N101" s="20">
        <f t="shared" si="31"/>
        <v>0</v>
      </c>
      <c r="O101" s="20" t="s">
        <v>885</v>
      </c>
      <c r="P101" s="20">
        <f t="shared" si="32"/>
        <v>0</v>
      </c>
      <c r="Q101" s="20">
        <f t="shared" si="33"/>
        <v>0</v>
      </c>
      <c r="R101" s="20">
        <f t="shared" si="34"/>
        <v>0</v>
      </c>
    </row>
    <row r="102" spans="1:18" s="45" customFormat="1" ht="15" customHeight="1" x14ac:dyDescent="0.35">
      <c r="A102" s="45" t="s">
        <v>886</v>
      </c>
      <c r="B102" s="45" t="s">
        <v>886</v>
      </c>
      <c r="C102" s="45">
        <v>0</v>
      </c>
      <c r="D102" s="45">
        <f t="shared" si="22"/>
        <v>1</v>
      </c>
      <c r="F102" s="45" t="s">
        <v>639</v>
      </c>
      <c r="H102" s="45">
        <v>2</v>
      </c>
      <c r="J102" s="45">
        <v>1</v>
      </c>
      <c r="M102" s="45">
        <f t="shared" si="30"/>
        <v>0</v>
      </c>
      <c r="N102" s="45">
        <f t="shared" si="31"/>
        <v>0</v>
      </c>
      <c r="O102" s="45" t="s">
        <v>640</v>
      </c>
      <c r="P102" s="45">
        <f t="shared" si="32"/>
        <v>0</v>
      </c>
      <c r="Q102" s="45">
        <f t="shared" si="33"/>
        <v>0</v>
      </c>
      <c r="R102" s="45">
        <f t="shared" si="34"/>
        <v>0</v>
      </c>
    </row>
    <row r="103" spans="1:18" ht="15" customHeight="1" x14ac:dyDescent="0.35">
      <c r="A103" s="20" t="s">
        <v>887</v>
      </c>
      <c r="B103" s="20" t="s">
        <v>887</v>
      </c>
      <c r="C103" s="20">
        <v>0</v>
      </c>
      <c r="D103" s="27">
        <f t="shared" si="22"/>
        <v>0</v>
      </c>
      <c r="F103" s="20" t="s">
        <v>637</v>
      </c>
      <c r="H103" s="20">
        <v>2</v>
      </c>
      <c r="J103" s="20">
        <v>2</v>
      </c>
      <c r="M103" s="20">
        <f t="shared" si="30"/>
        <v>-2</v>
      </c>
      <c r="N103" s="20">
        <f t="shared" si="31"/>
        <v>-2</v>
      </c>
      <c r="O103" s="20" t="s">
        <v>638</v>
      </c>
      <c r="P103" s="20">
        <f t="shared" si="32"/>
        <v>0</v>
      </c>
      <c r="Q103" s="20">
        <f t="shared" si="33"/>
        <v>0</v>
      </c>
      <c r="R103" s="20">
        <f t="shared" si="34"/>
        <v>0</v>
      </c>
    </row>
    <row r="104" spans="1:18" s="45" customFormat="1" ht="15" customHeight="1" x14ac:dyDescent="0.35">
      <c r="A104" s="45" t="s">
        <v>636</v>
      </c>
      <c r="B104" s="45" t="s">
        <v>636</v>
      </c>
      <c r="C104" s="45">
        <v>0</v>
      </c>
      <c r="D104" s="45">
        <f t="shared" si="22"/>
        <v>1</v>
      </c>
      <c r="F104" s="45" t="s">
        <v>637</v>
      </c>
      <c r="H104" s="45">
        <v>2</v>
      </c>
      <c r="J104" s="45">
        <v>2</v>
      </c>
      <c r="M104" s="45">
        <f t="shared" si="30"/>
        <v>-2</v>
      </c>
      <c r="N104" s="45">
        <f t="shared" si="31"/>
        <v>-2</v>
      </c>
      <c r="O104" s="45" t="s">
        <v>638</v>
      </c>
      <c r="P104" s="45">
        <f t="shared" si="32"/>
        <v>0</v>
      </c>
      <c r="Q104" s="45">
        <f t="shared" si="33"/>
        <v>0</v>
      </c>
      <c r="R104" s="45">
        <f t="shared" si="34"/>
        <v>0</v>
      </c>
    </row>
    <row r="105" spans="1:18" ht="15" customHeight="1" x14ac:dyDescent="0.25">
      <c r="A105" s="20" t="s">
        <v>1821</v>
      </c>
      <c r="B105" s="20" t="s">
        <v>1821</v>
      </c>
      <c r="C105" s="20">
        <v>0</v>
      </c>
      <c r="D105" s="27">
        <f t="shared" si="22"/>
        <v>0</v>
      </c>
      <c r="F105" s="20" t="s">
        <v>1821</v>
      </c>
      <c r="H105" s="20">
        <v>2</v>
      </c>
      <c r="L105" s="20">
        <v>1</v>
      </c>
      <c r="M105" s="20">
        <f t="shared" ref="M105" si="60">IF(G105=0,N105,N105*G105)</f>
        <v>0</v>
      </c>
      <c r="N105" s="20">
        <f t="shared" ref="N105" si="61">IF(G105=0,(4*G105+H105-2*J105-3*I105+5*K105-2*L105-R105),(4*G105+H105-2*J105-3*I105+5*K105-2*L105-R105)/G105)</f>
        <v>0</v>
      </c>
      <c r="O105" t="s">
        <v>1822</v>
      </c>
      <c r="P105" s="20">
        <f t="shared" si="32"/>
        <v>0</v>
      </c>
      <c r="Q105" s="20">
        <f t="shared" si="33"/>
        <v>0</v>
      </c>
      <c r="R105" s="20">
        <f t="shared" ref="R105" si="62">Q105-P105</f>
        <v>0</v>
      </c>
    </row>
    <row r="106" spans="1:18" s="45" customFormat="1" ht="15" customHeight="1" x14ac:dyDescent="0.25">
      <c r="A106" s="45" t="s">
        <v>1823</v>
      </c>
      <c r="B106" s="45" t="s">
        <v>1823</v>
      </c>
      <c r="C106" s="45">
        <v>0</v>
      </c>
      <c r="D106" s="45">
        <f t="shared" si="22"/>
        <v>1</v>
      </c>
      <c r="F106" s="45" t="s">
        <v>1821</v>
      </c>
      <c r="H106" s="45">
        <v>2</v>
      </c>
      <c r="L106" s="45">
        <v>1</v>
      </c>
      <c r="M106" s="45">
        <f t="shared" ref="M106" si="63">IF(G106=0,N106,N106*G106)</f>
        <v>0</v>
      </c>
      <c r="N106" s="45">
        <f t="shared" ref="N106" si="64">IF(G106=0,(4*G106+H106-2*J106-3*I106+5*K106-2*L106-R106),(4*G106+H106-2*J106-3*I106+5*K106-2*L106-R106)/G106)</f>
        <v>0</v>
      </c>
      <c r="O106" s="45" t="s">
        <v>1822</v>
      </c>
      <c r="P106" s="45">
        <f t="shared" si="32"/>
        <v>0</v>
      </c>
      <c r="Q106" s="45">
        <f t="shared" si="33"/>
        <v>0</v>
      </c>
      <c r="R106" s="45">
        <f t="shared" ref="R106" si="65">Q106-P106</f>
        <v>0</v>
      </c>
    </row>
    <row r="107" spans="1:18" ht="15" customHeight="1" x14ac:dyDescent="0.35">
      <c r="A107" s="20" t="s">
        <v>930</v>
      </c>
      <c r="B107" s="20" t="s">
        <v>930</v>
      </c>
      <c r="C107" s="20">
        <v>0</v>
      </c>
      <c r="D107" s="27">
        <f t="shared" si="22"/>
        <v>0</v>
      </c>
      <c r="F107" s="20" t="s">
        <v>931</v>
      </c>
      <c r="G107" s="20">
        <v>1</v>
      </c>
      <c r="H107" s="20">
        <v>1</v>
      </c>
      <c r="J107" s="20">
        <v>3</v>
      </c>
      <c r="M107" s="20">
        <f t="shared" si="30"/>
        <v>0</v>
      </c>
      <c r="N107" s="20">
        <f t="shared" si="31"/>
        <v>0</v>
      </c>
      <c r="O107" s="20" t="s">
        <v>932</v>
      </c>
      <c r="P107" s="20">
        <f t="shared" si="32"/>
        <v>1</v>
      </c>
      <c r="Q107" s="20">
        <f t="shared" si="33"/>
        <v>0</v>
      </c>
      <c r="R107" s="20">
        <f t="shared" si="34"/>
        <v>-1</v>
      </c>
    </row>
    <row r="108" spans="1:18" ht="15" customHeight="1" x14ac:dyDescent="0.35">
      <c r="A108" s="20" t="s">
        <v>888</v>
      </c>
      <c r="B108" s="20" t="s">
        <v>888</v>
      </c>
      <c r="C108" s="20">
        <v>0</v>
      </c>
      <c r="D108" s="27">
        <f t="shared" si="22"/>
        <v>0</v>
      </c>
      <c r="F108" s="20" t="s">
        <v>889</v>
      </c>
      <c r="G108" s="20">
        <v>4</v>
      </c>
      <c r="H108" s="20">
        <v>9</v>
      </c>
      <c r="I108" s="20">
        <v>1</v>
      </c>
      <c r="J108" s="20">
        <v>2</v>
      </c>
      <c r="L108" s="20">
        <v>1</v>
      </c>
      <c r="M108" s="20">
        <f t="shared" si="30"/>
        <v>16</v>
      </c>
      <c r="N108" s="20">
        <f t="shared" si="31"/>
        <v>4</v>
      </c>
      <c r="O108" s="20" t="s">
        <v>890</v>
      </c>
      <c r="P108" s="20">
        <f t="shared" si="32"/>
        <v>1</v>
      </c>
      <c r="Q108" s="20">
        <f t="shared" si="33"/>
        <v>1</v>
      </c>
      <c r="R108" s="20">
        <f t="shared" si="34"/>
        <v>0</v>
      </c>
    </row>
    <row r="109" spans="1:18" ht="15" customHeight="1" x14ac:dyDescent="0.35">
      <c r="A109" s="20" t="s">
        <v>891</v>
      </c>
      <c r="B109" s="20" t="s">
        <v>891</v>
      </c>
      <c r="C109" s="20">
        <v>0</v>
      </c>
      <c r="D109" s="27">
        <f t="shared" si="22"/>
        <v>0</v>
      </c>
      <c r="F109" s="20" t="s">
        <v>892</v>
      </c>
      <c r="G109" s="20">
        <v>6</v>
      </c>
      <c r="H109" s="20">
        <v>7</v>
      </c>
      <c r="I109" s="20">
        <v>2</v>
      </c>
      <c r="J109" s="20">
        <v>5</v>
      </c>
      <c r="K109" s="20">
        <v>1</v>
      </c>
      <c r="M109" s="20">
        <f t="shared" si="30"/>
        <v>22</v>
      </c>
      <c r="N109" s="20">
        <f t="shared" si="31"/>
        <v>3.6666666666666665</v>
      </c>
      <c r="O109" s="20" t="s">
        <v>893</v>
      </c>
      <c r="P109" s="20">
        <f t="shared" si="32"/>
        <v>2</v>
      </c>
      <c r="Q109" s="20">
        <f t="shared" si="33"/>
        <v>0</v>
      </c>
      <c r="R109" s="20">
        <f t="shared" si="34"/>
        <v>-2</v>
      </c>
    </row>
    <row r="110" spans="1:18" ht="15" customHeight="1" x14ac:dyDescent="0.35">
      <c r="A110" s="20" t="s">
        <v>894</v>
      </c>
      <c r="B110" s="20" t="s">
        <v>894</v>
      </c>
      <c r="C110" s="20">
        <v>0</v>
      </c>
      <c r="D110" s="27">
        <f t="shared" si="22"/>
        <v>0</v>
      </c>
      <c r="F110" s="20" t="s">
        <v>895</v>
      </c>
      <c r="G110" s="20">
        <v>10</v>
      </c>
      <c r="H110" s="20">
        <v>11</v>
      </c>
      <c r="I110" s="20">
        <v>4</v>
      </c>
      <c r="J110" s="20">
        <v>8</v>
      </c>
      <c r="K110" s="20">
        <v>1</v>
      </c>
      <c r="M110" s="20">
        <f t="shared" si="30"/>
        <v>30</v>
      </c>
      <c r="N110" s="20">
        <f t="shared" si="31"/>
        <v>3</v>
      </c>
      <c r="O110" s="20" t="s">
        <v>896</v>
      </c>
      <c r="P110" s="20">
        <f t="shared" si="32"/>
        <v>2</v>
      </c>
      <c r="Q110" s="20">
        <f t="shared" si="33"/>
        <v>0</v>
      </c>
      <c r="R110" s="20">
        <f t="shared" si="34"/>
        <v>-2</v>
      </c>
    </row>
    <row r="111" spans="1:18" ht="15" customHeight="1" x14ac:dyDescent="0.35">
      <c r="A111" s="20" t="s">
        <v>897</v>
      </c>
      <c r="B111" s="20" t="s">
        <v>897</v>
      </c>
      <c r="C111" s="20">
        <v>0</v>
      </c>
      <c r="D111" s="27">
        <f t="shared" si="22"/>
        <v>0</v>
      </c>
      <c r="F111" s="20" t="s">
        <v>898</v>
      </c>
      <c r="G111" s="20">
        <v>11</v>
      </c>
      <c r="H111" s="20">
        <v>12</v>
      </c>
      <c r="I111" s="20">
        <v>1</v>
      </c>
      <c r="J111" s="20">
        <v>6</v>
      </c>
      <c r="K111" s="20">
        <v>1</v>
      </c>
      <c r="M111" s="20">
        <f t="shared" si="30"/>
        <v>48</v>
      </c>
      <c r="N111" s="20">
        <f t="shared" si="31"/>
        <v>4.3636363636363633</v>
      </c>
      <c r="O111" s="20" t="s">
        <v>899</v>
      </c>
      <c r="P111" s="20">
        <f t="shared" si="32"/>
        <v>2</v>
      </c>
      <c r="Q111" s="20">
        <f t="shared" si="33"/>
        <v>0</v>
      </c>
      <c r="R111" s="20">
        <f t="shared" si="34"/>
        <v>-2</v>
      </c>
    </row>
    <row r="112" spans="1:18" ht="15" customHeight="1" x14ac:dyDescent="0.35">
      <c r="A112" s="20" t="s">
        <v>900</v>
      </c>
      <c r="B112" s="20" t="s">
        <v>900</v>
      </c>
      <c r="C112" s="20">
        <v>0</v>
      </c>
      <c r="D112" s="27">
        <f t="shared" si="22"/>
        <v>0</v>
      </c>
      <c r="F112" s="20" t="s">
        <v>779</v>
      </c>
      <c r="G112" s="20">
        <v>6</v>
      </c>
      <c r="H112" s="20">
        <v>5</v>
      </c>
      <c r="J112" s="20">
        <v>7</v>
      </c>
      <c r="M112" s="20">
        <f t="shared" si="30"/>
        <v>18</v>
      </c>
      <c r="N112" s="20">
        <f t="shared" si="31"/>
        <v>3</v>
      </c>
      <c r="O112" s="20" t="s">
        <v>901</v>
      </c>
      <c r="P112" s="20">
        <f t="shared" si="32"/>
        <v>3</v>
      </c>
      <c r="Q112" s="20">
        <f t="shared" si="33"/>
        <v>0</v>
      </c>
      <c r="R112" s="20">
        <f t="shared" si="34"/>
        <v>-3</v>
      </c>
    </row>
    <row r="113" spans="1:18" ht="15" customHeight="1" x14ac:dyDescent="0.35">
      <c r="A113" s="20" t="s">
        <v>902</v>
      </c>
      <c r="B113" s="20" t="s">
        <v>902</v>
      </c>
      <c r="C113" s="20">
        <v>0</v>
      </c>
      <c r="D113" s="27">
        <f t="shared" si="22"/>
        <v>0</v>
      </c>
      <c r="F113" s="20" t="s">
        <v>823</v>
      </c>
      <c r="G113" s="20">
        <v>5</v>
      </c>
      <c r="H113" s="20">
        <v>9</v>
      </c>
      <c r="J113" s="20">
        <v>7</v>
      </c>
      <c r="K113" s="20">
        <v>2</v>
      </c>
      <c r="M113" s="20">
        <f t="shared" si="30"/>
        <v>28</v>
      </c>
      <c r="N113" s="20">
        <f t="shared" si="31"/>
        <v>5.6</v>
      </c>
      <c r="O113" s="20" t="s">
        <v>903</v>
      </c>
      <c r="P113" s="20">
        <f t="shared" si="32"/>
        <v>3</v>
      </c>
      <c r="Q113" s="20">
        <f t="shared" si="33"/>
        <v>0</v>
      </c>
      <c r="R113" s="20">
        <f t="shared" si="34"/>
        <v>-3</v>
      </c>
    </row>
    <row r="114" spans="1:18" ht="15" customHeight="1" x14ac:dyDescent="0.35">
      <c r="A114" s="20" t="s">
        <v>904</v>
      </c>
      <c r="B114" s="20" t="s">
        <v>904</v>
      </c>
      <c r="C114" s="20">
        <v>0</v>
      </c>
      <c r="D114" s="27">
        <f t="shared" si="22"/>
        <v>0</v>
      </c>
      <c r="F114" s="20" t="s">
        <v>905</v>
      </c>
      <c r="G114" s="20">
        <v>5</v>
      </c>
      <c r="H114" s="20">
        <v>9</v>
      </c>
      <c r="J114" s="20">
        <v>4</v>
      </c>
      <c r="K114" s="20">
        <v>1</v>
      </c>
      <c r="M114" s="20">
        <f t="shared" si="30"/>
        <v>28</v>
      </c>
      <c r="N114" s="20">
        <f t="shared" si="31"/>
        <v>5.6</v>
      </c>
      <c r="O114" s="20" t="s">
        <v>906</v>
      </c>
      <c r="P114" s="20">
        <f t="shared" si="32"/>
        <v>2</v>
      </c>
      <c r="Q114" s="20">
        <f t="shared" si="33"/>
        <v>0</v>
      </c>
      <c r="R114" s="20">
        <f t="shared" si="34"/>
        <v>-2</v>
      </c>
    </row>
    <row r="115" spans="1:18" ht="15" customHeight="1" x14ac:dyDescent="0.25">
      <c r="A115" s="20" t="s">
        <v>628</v>
      </c>
      <c r="B115" s="20" t="s">
        <v>628</v>
      </c>
      <c r="C115" s="20">
        <v>0</v>
      </c>
      <c r="D115" s="27">
        <f t="shared" si="22"/>
        <v>0</v>
      </c>
      <c r="G115" s="20">
        <f>BIOMASS_Myell!N51</f>
        <v>43.022768999999997</v>
      </c>
      <c r="H115" s="20">
        <f>BIOMASS_Myell!O51</f>
        <v>68.894783999999987</v>
      </c>
      <c r="I115" s="20">
        <f>BIOMASS_Myell!P51</f>
        <v>9.2714660000000002</v>
      </c>
      <c r="J115" s="20">
        <f>BIOMASS_Myell!Q51</f>
        <v>16.041869999999996</v>
      </c>
      <c r="K115" s="20">
        <f>BIOMASS_Myell!R51</f>
        <v>0.71719999999999984</v>
      </c>
      <c r="L115" s="20">
        <f>BIOMASS_Myell!S51</f>
        <v>0.16491999999999998</v>
      </c>
      <c r="M115" s="20">
        <f>BIOMASS_Myell!T51</f>
        <v>185.23316199999999</v>
      </c>
      <c r="N115" s="20">
        <f t="shared" si="31"/>
        <v>4.2847981728000812</v>
      </c>
      <c r="P115" s="20">
        <f t="shared" si="32"/>
        <v>0</v>
      </c>
      <c r="Q115" s="20">
        <f t="shared" si="33"/>
        <v>0</v>
      </c>
      <c r="R115" s="20">
        <f t="shared" si="34"/>
        <v>0</v>
      </c>
    </row>
    <row r="116" spans="1:18" s="45" customFormat="1" ht="15" customHeight="1" x14ac:dyDescent="0.25">
      <c r="A116" s="45" t="s">
        <v>1040</v>
      </c>
      <c r="B116" s="45" t="s">
        <v>1040</v>
      </c>
      <c r="C116" s="45">
        <v>0</v>
      </c>
      <c r="D116" s="45">
        <f t="shared" si="22"/>
        <v>1</v>
      </c>
      <c r="G116" s="45">
        <f>BIOMASS_Myell!N51</f>
        <v>43.022768999999997</v>
      </c>
      <c r="H116" s="45">
        <f>BIOMASS_Myell!O51</f>
        <v>68.894783999999987</v>
      </c>
      <c r="I116" s="45">
        <f>BIOMASS_Myell!P51</f>
        <v>9.2714660000000002</v>
      </c>
      <c r="J116" s="45">
        <f>BIOMASS_Myell!Q51</f>
        <v>16.041869999999996</v>
      </c>
      <c r="K116" s="45">
        <f>BIOMASS_Myell!R51</f>
        <v>0.71719999999999984</v>
      </c>
      <c r="L116" s="45">
        <f>BIOMASS_Myell!S51</f>
        <v>0.16491999999999998</v>
      </c>
      <c r="M116" s="45">
        <f>BIOMASS_Myell!T51</f>
        <v>185.23316199999999</v>
      </c>
      <c r="N116" s="45">
        <f t="shared" si="31"/>
        <v>4.2847981728000812</v>
      </c>
      <c r="P116" s="45">
        <f t="shared" si="32"/>
        <v>0</v>
      </c>
      <c r="Q116" s="45">
        <f t="shared" si="33"/>
        <v>0</v>
      </c>
      <c r="R116" s="45">
        <f t="shared" si="34"/>
        <v>0</v>
      </c>
    </row>
    <row r="117" spans="1:18" ht="15" customHeight="1" x14ac:dyDescent="0.35">
      <c r="A117" s="20" t="s">
        <v>907</v>
      </c>
      <c r="B117" s="20" t="s">
        <v>907</v>
      </c>
      <c r="C117" s="20">
        <v>0</v>
      </c>
      <c r="D117" s="27">
        <f t="shared" si="22"/>
        <v>0</v>
      </c>
      <c r="F117" s="20" t="s">
        <v>752</v>
      </c>
      <c r="G117" s="20">
        <v>3</v>
      </c>
      <c r="H117" s="20">
        <v>7</v>
      </c>
      <c r="I117" s="20">
        <v>1</v>
      </c>
      <c r="J117" s="20">
        <v>2</v>
      </c>
      <c r="M117" s="20">
        <f t="shared" ref="M117:M162" si="66">IF(G117=0,N117,N117*G117)</f>
        <v>12</v>
      </c>
      <c r="N117" s="20">
        <f t="shared" si="31"/>
        <v>4</v>
      </c>
      <c r="O117" s="20" t="s">
        <v>753</v>
      </c>
      <c r="P117" s="20">
        <f t="shared" si="32"/>
        <v>1</v>
      </c>
      <c r="Q117" s="20">
        <f t="shared" si="33"/>
        <v>1</v>
      </c>
      <c r="R117" s="20">
        <f t="shared" si="34"/>
        <v>0</v>
      </c>
    </row>
    <row r="118" spans="1:18" ht="15" customHeight="1" x14ac:dyDescent="0.35">
      <c r="A118" s="20" t="s">
        <v>908</v>
      </c>
      <c r="B118" s="20" t="s">
        <v>908</v>
      </c>
      <c r="C118" s="20">
        <v>0</v>
      </c>
      <c r="D118" s="27">
        <f t="shared" si="22"/>
        <v>0</v>
      </c>
      <c r="F118" s="20" t="s">
        <v>909</v>
      </c>
      <c r="G118" s="20">
        <v>6</v>
      </c>
      <c r="H118" s="20">
        <v>15</v>
      </c>
      <c r="I118" s="20">
        <v>4</v>
      </c>
      <c r="J118" s="20">
        <v>2</v>
      </c>
      <c r="M118" s="20">
        <f t="shared" si="66"/>
        <v>22</v>
      </c>
      <c r="N118" s="20">
        <f t="shared" si="31"/>
        <v>3.6666666666666665</v>
      </c>
      <c r="O118" s="20" t="s">
        <v>910</v>
      </c>
      <c r="P118" s="20">
        <f t="shared" si="32"/>
        <v>1</v>
      </c>
      <c r="Q118" s="20">
        <f t="shared" si="33"/>
        <v>2</v>
      </c>
      <c r="R118" s="20">
        <f t="shared" si="34"/>
        <v>1</v>
      </c>
    </row>
    <row r="119" spans="1:18" ht="15" customHeight="1" x14ac:dyDescent="0.35">
      <c r="A119" s="20" t="s">
        <v>911</v>
      </c>
      <c r="B119" s="20" t="s">
        <v>911</v>
      </c>
      <c r="C119" s="20">
        <v>0</v>
      </c>
      <c r="D119" s="27">
        <f t="shared" si="22"/>
        <v>0</v>
      </c>
      <c r="F119" s="20" t="s">
        <v>912</v>
      </c>
      <c r="G119" s="20">
        <v>10</v>
      </c>
      <c r="H119" s="20">
        <v>17</v>
      </c>
      <c r="I119" s="20">
        <v>4</v>
      </c>
      <c r="J119" s="20">
        <v>6</v>
      </c>
      <c r="M119" s="20">
        <f t="shared" si="66"/>
        <v>34</v>
      </c>
      <c r="N119" s="20">
        <f t="shared" ref="N119:N150" si="67">IF(G119=0,(4*G119+H119-2*J119-3*I119+5*K119-2*L119-R119),(4*G119+H119-2*J119-3*I119+5*K119-2*L119-R119)/G119)</f>
        <v>3.4</v>
      </c>
      <c r="O119" s="20" t="s">
        <v>913</v>
      </c>
      <c r="P119" s="20">
        <f t="shared" ref="P119:P150" si="68">SUM(LEN($O119)-LEN(SUBSTITUTE($O119,"-","")))/LEN("-")</f>
        <v>3</v>
      </c>
      <c r="Q119" s="20">
        <f t="shared" ref="Q119:Q150" si="69">SUM(LEN($O119)-LEN(SUBSTITUTE($O119,"+","")))/LEN("+")</f>
        <v>2</v>
      </c>
      <c r="R119" s="20">
        <f t="shared" ref="R119:R150" si="70">Q119-P119</f>
        <v>-1</v>
      </c>
    </row>
    <row r="120" spans="1:18" ht="15" customHeight="1" x14ac:dyDescent="0.35">
      <c r="A120" s="20" t="s">
        <v>914</v>
      </c>
      <c r="B120" s="20" t="s">
        <v>914</v>
      </c>
      <c r="C120" s="20">
        <v>0</v>
      </c>
      <c r="D120" s="27">
        <f t="shared" si="22"/>
        <v>0</v>
      </c>
      <c r="F120" s="20" t="s">
        <v>763</v>
      </c>
      <c r="G120" s="20">
        <v>4</v>
      </c>
      <c r="H120" s="20">
        <v>8</v>
      </c>
      <c r="I120" s="20">
        <v>2</v>
      </c>
      <c r="J120" s="20">
        <v>3</v>
      </c>
      <c r="M120" s="20">
        <f t="shared" si="66"/>
        <v>12</v>
      </c>
      <c r="N120" s="20">
        <f t="shared" si="67"/>
        <v>3</v>
      </c>
      <c r="O120" s="20" t="s">
        <v>764</v>
      </c>
      <c r="P120" s="20">
        <f t="shared" si="68"/>
        <v>1</v>
      </c>
      <c r="Q120" s="20">
        <f t="shared" si="69"/>
        <v>1</v>
      </c>
      <c r="R120" s="20">
        <f t="shared" si="70"/>
        <v>0</v>
      </c>
    </row>
    <row r="121" spans="1:18" ht="15" customHeight="1" x14ac:dyDescent="0.35">
      <c r="A121" s="20" t="s">
        <v>915</v>
      </c>
      <c r="B121" s="20" t="s">
        <v>915</v>
      </c>
      <c r="C121" s="20">
        <v>0</v>
      </c>
      <c r="D121" s="27">
        <f t="shared" si="22"/>
        <v>0</v>
      </c>
      <c r="F121" s="20" t="s">
        <v>765</v>
      </c>
      <c r="G121" s="20">
        <v>4</v>
      </c>
      <c r="H121" s="20">
        <v>6</v>
      </c>
      <c r="I121" s="20">
        <v>1</v>
      </c>
      <c r="J121" s="20">
        <v>4</v>
      </c>
      <c r="M121" s="20">
        <f t="shared" si="66"/>
        <v>12</v>
      </c>
      <c r="N121" s="20">
        <f t="shared" si="67"/>
        <v>3</v>
      </c>
      <c r="O121" s="20" t="s">
        <v>766</v>
      </c>
      <c r="P121" s="20">
        <f t="shared" si="68"/>
        <v>2</v>
      </c>
      <c r="Q121" s="20">
        <f t="shared" si="69"/>
        <v>1</v>
      </c>
      <c r="R121" s="20">
        <f t="shared" si="70"/>
        <v>-1</v>
      </c>
    </row>
    <row r="122" spans="1:18" ht="15" customHeight="1" x14ac:dyDescent="0.35">
      <c r="A122" s="20" t="s">
        <v>916</v>
      </c>
      <c r="B122" s="20" t="s">
        <v>916</v>
      </c>
      <c r="C122" s="20">
        <v>0</v>
      </c>
      <c r="D122" s="27">
        <f t="shared" si="22"/>
        <v>0</v>
      </c>
      <c r="F122" s="20" t="s">
        <v>917</v>
      </c>
      <c r="G122" s="20">
        <v>4</v>
      </c>
      <c r="H122" s="20">
        <v>7</v>
      </c>
      <c r="I122" s="20">
        <v>1</v>
      </c>
      <c r="J122" s="20">
        <v>3</v>
      </c>
      <c r="M122" s="20">
        <f t="shared" si="66"/>
        <v>14</v>
      </c>
      <c r="N122" s="20">
        <f t="shared" si="67"/>
        <v>3.5</v>
      </c>
      <c r="O122" s="20" t="s">
        <v>918</v>
      </c>
      <c r="P122" s="20">
        <f t="shared" si="68"/>
        <v>1</v>
      </c>
      <c r="Q122" s="20">
        <f t="shared" si="69"/>
        <v>1</v>
      </c>
      <c r="R122" s="20">
        <f t="shared" si="70"/>
        <v>0</v>
      </c>
    </row>
    <row r="123" spans="1:18" ht="15" customHeight="1" x14ac:dyDescent="0.35">
      <c r="A123" s="20" t="s">
        <v>919</v>
      </c>
      <c r="B123" s="20" t="s">
        <v>919</v>
      </c>
      <c r="C123" s="20">
        <v>0</v>
      </c>
      <c r="D123" s="27">
        <f t="shared" si="22"/>
        <v>0</v>
      </c>
      <c r="F123" s="20" t="s">
        <v>795</v>
      </c>
      <c r="G123" s="20">
        <v>3</v>
      </c>
      <c r="H123" s="20">
        <v>7</v>
      </c>
      <c r="I123" s="20">
        <v>1</v>
      </c>
      <c r="J123" s="20">
        <v>2</v>
      </c>
      <c r="L123" s="20">
        <v>1</v>
      </c>
      <c r="M123" s="20">
        <f t="shared" si="66"/>
        <v>10</v>
      </c>
      <c r="N123" s="20">
        <f t="shared" si="67"/>
        <v>3.3333333333333335</v>
      </c>
      <c r="O123" s="20" t="s">
        <v>796</v>
      </c>
      <c r="P123" s="20">
        <f t="shared" si="68"/>
        <v>1</v>
      </c>
      <c r="Q123" s="20">
        <f t="shared" si="69"/>
        <v>1</v>
      </c>
      <c r="R123" s="20">
        <f t="shared" si="70"/>
        <v>0</v>
      </c>
    </row>
    <row r="124" spans="1:18" ht="15" customHeight="1" x14ac:dyDescent="0.35">
      <c r="A124" s="20" t="s">
        <v>920</v>
      </c>
      <c r="B124" s="20" t="s">
        <v>920</v>
      </c>
      <c r="C124" s="20">
        <v>0</v>
      </c>
      <c r="D124" s="27">
        <f t="shared" si="22"/>
        <v>0</v>
      </c>
      <c r="F124" s="20" t="s">
        <v>869</v>
      </c>
      <c r="G124" s="20">
        <v>5</v>
      </c>
      <c r="H124" s="20">
        <v>8</v>
      </c>
      <c r="I124" s="20">
        <v>1</v>
      </c>
      <c r="J124" s="20">
        <v>4</v>
      </c>
      <c r="M124" s="20">
        <f t="shared" si="66"/>
        <v>18</v>
      </c>
      <c r="N124" s="20">
        <f t="shared" si="67"/>
        <v>3.6</v>
      </c>
      <c r="O124" s="20" t="s">
        <v>870</v>
      </c>
      <c r="P124" s="20">
        <f t="shared" si="68"/>
        <v>2</v>
      </c>
      <c r="Q124" s="20">
        <f t="shared" si="69"/>
        <v>1</v>
      </c>
      <c r="R124" s="20">
        <f t="shared" si="70"/>
        <v>-1</v>
      </c>
    </row>
    <row r="125" spans="1:18" ht="15" customHeight="1" x14ac:dyDescent="0.35">
      <c r="A125" s="20" t="s">
        <v>921</v>
      </c>
      <c r="B125" s="20" t="s">
        <v>921</v>
      </c>
      <c r="C125" s="20">
        <v>0</v>
      </c>
      <c r="D125" s="27">
        <f t="shared" si="22"/>
        <v>0</v>
      </c>
      <c r="F125" s="20" t="s">
        <v>922</v>
      </c>
      <c r="G125" s="20">
        <v>5</v>
      </c>
      <c r="H125" s="20">
        <v>9</v>
      </c>
      <c r="I125" s="20">
        <v>1</v>
      </c>
      <c r="J125" s="20">
        <v>3</v>
      </c>
      <c r="M125" s="20">
        <f t="shared" si="66"/>
        <v>20</v>
      </c>
      <c r="N125" s="20">
        <f t="shared" si="67"/>
        <v>4</v>
      </c>
      <c r="O125" s="20" t="s">
        <v>923</v>
      </c>
      <c r="P125" s="20">
        <f t="shared" si="68"/>
        <v>1</v>
      </c>
      <c r="Q125" s="20">
        <f t="shared" si="69"/>
        <v>1</v>
      </c>
      <c r="R125" s="20">
        <f t="shared" si="70"/>
        <v>0</v>
      </c>
    </row>
    <row r="126" spans="1:18" ht="15" customHeight="1" x14ac:dyDescent="0.35">
      <c r="A126" s="20" t="s">
        <v>924</v>
      </c>
      <c r="B126" s="20" t="s">
        <v>924</v>
      </c>
      <c r="C126" s="20">
        <v>0</v>
      </c>
      <c r="D126" s="27">
        <f t="shared" si="22"/>
        <v>0</v>
      </c>
      <c r="F126" s="20" t="s">
        <v>871</v>
      </c>
      <c r="G126" s="20">
        <v>5</v>
      </c>
      <c r="H126" s="20">
        <v>10</v>
      </c>
      <c r="I126" s="20">
        <v>2</v>
      </c>
      <c r="J126" s="20">
        <v>3</v>
      </c>
      <c r="M126" s="20">
        <f t="shared" si="66"/>
        <v>18</v>
      </c>
      <c r="N126" s="20">
        <f t="shared" si="67"/>
        <v>3.6</v>
      </c>
      <c r="O126" s="20" t="s">
        <v>872</v>
      </c>
      <c r="P126" s="20">
        <f t="shared" si="68"/>
        <v>1</v>
      </c>
      <c r="Q126" s="20">
        <f t="shared" si="69"/>
        <v>1</v>
      </c>
      <c r="R126" s="20">
        <f t="shared" si="70"/>
        <v>0</v>
      </c>
    </row>
    <row r="127" spans="1:18" ht="15" customHeight="1" x14ac:dyDescent="0.35">
      <c r="A127" s="20" t="s">
        <v>443</v>
      </c>
      <c r="B127" s="20" t="s">
        <v>443</v>
      </c>
      <c r="C127" s="20">
        <v>0</v>
      </c>
      <c r="D127" s="27">
        <f t="shared" si="22"/>
        <v>0</v>
      </c>
      <c r="F127" s="20" t="s">
        <v>444</v>
      </c>
      <c r="G127" s="20">
        <v>6</v>
      </c>
      <c r="H127" s="20">
        <v>10</v>
      </c>
      <c r="I127" s="20">
        <v>3</v>
      </c>
      <c r="J127" s="20">
        <v>1</v>
      </c>
      <c r="M127" s="20">
        <f t="shared" si="66"/>
        <v>22</v>
      </c>
      <c r="N127" s="20">
        <f t="shared" si="67"/>
        <v>3.6666666666666665</v>
      </c>
      <c r="O127" s="20" t="s">
        <v>445</v>
      </c>
      <c r="P127" s="20">
        <f t="shared" si="68"/>
        <v>0</v>
      </c>
      <c r="Q127" s="20">
        <f t="shared" si="69"/>
        <v>1</v>
      </c>
      <c r="R127" s="20">
        <f t="shared" si="70"/>
        <v>1</v>
      </c>
    </row>
    <row r="128" spans="1:18" ht="15" customHeight="1" x14ac:dyDescent="0.35">
      <c r="A128" s="20" t="s">
        <v>446</v>
      </c>
      <c r="B128" s="20" t="s">
        <v>446</v>
      </c>
      <c r="C128" s="20">
        <v>0</v>
      </c>
      <c r="D128" s="27">
        <f t="shared" si="22"/>
        <v>0</v>
      </c>
      <c r="F128" s="20" t="s">
        <v>447</v>
      </c>
      <c r="G128" s="20">
        <v>6</v>
      </c>
      <c r="H128" s="20">
        <v>9</v>
      </c>
      <c r="I128" s="20">
        <v>3</v>
      </c>
      <c r="J128" s="20">
        <v>2</v>
      </c>
      <c r="M128" s="20">
        <f t="shared" si="66"/>
        <v>20</v>
      </c>
      <c r="N128" s="20">
        <f t="shared" si="67"/>
        <v>3.3333333333333335</v>
      </c>
      <c r="O128" s="20" t="s">
        <v>448</v>
      </c>
      <c r="P128" s="20">
        <f t="shared" si="68"/>
        <v>1</v>
      </c>
      <c r="Q128" s="20">
        <f t="shared" si="69"/>
        <v>1</v>
      </c>
      <c r="R128" s="20">
        <f t="shared" si="70"/>
        <v>0</v>
      </c>
    </row>
    <row r="129" spans="1:18" ht="15" customHeight="1" x14ac:dyDescent="0.35">
      <c r="A129" s="20" t="s">
        <v>449</v>
      </c>
      <c r="B129" s="20" t="s">
        <v>449</v>
      </c>
      <c r="C129" s="20">
        <v>0</v>
      </c>
      <c r="D129" s="27">
        <f t="shared" ref="D129:D189" si="71">IF(OR(EXACT(A129,"CO2_out"),EXACT(A129,"Fe_II_ext"),EXACT(A129,"Fe_III_ext"),EXACT(A129,"formate_ext"),EXACT(A129,"formaldehyde_ext"),EXACT(A129,"H2O"),EXACT(A129,"H2O2_ext"),EXACT(A129,"H2S_ext"),EXACT(A129,"kg_biomass_EXT"),EXACT(A129,"Maintenance_leak"),EXACT(A129,"NH3_ext"),EXACT(A129,"O2_out"),EXACT(A129,"Phosphate_out"),EXACT(A129,"proton_external"),EXACT(A129,"Sulfate_ext"),EXACT(A129,"Sulfite_ext"),EXACT(A129,"Sulfur_ext"),EXACT(A129,"tetrathionate_ext"),EXACT(A129,"Thiosulfate_ext")),1,0)</f>
        <v>0</v>
      </c>
      <c r="F129" s="20" t="s">
        <v>450</v>
      </c>
      <c r="G129" s="20">
        <v>6</v>
      </c>
      <c r="H129" s="20">
        <v>12</v>
      </c>
      <c r="I129" s="20">
        <v>3</v>
      </c>
      <c r="J129" s="20">
        <v>1</v>
      </c>
      <c r="M129" s="20">
        <f t="shared" si="66"/>
        <v>24</v>
      </c>
      <c r="N129" s="20">
        <f t="shared" si="67"/>
        <v>4</v>
      </c>
      <c r="O129" s="20" t="s">
        <v>451</v>
      </c>
      <c r="P129" s="20">
        <f t="shared" si="68"/>
        <v>0</v>
      </c>
      <c r="Q129" s="20">
        <f t="shared" si="69"/>
        <v>1</v>
      </c>
      <c r="R129" s="20">
        <f t="shared" si="70"/>
        <v>1</v>
      </c>
    </row>
    <row r="130" spans="1:18" ht="15" customHeight="1" x14ac:dyDescent="0.35">
      <c r="A130" s="20" t="s">
        <v>452</v>
      </c>
      <c r="B130" s="20" t="s">
        <v>452</v>
      </c>
      <c r="C130" s="20">
        <v>0</v>
      </c>
      <c r="D130" s="27">
        <f t="shared" si="71"/>
        <v>0</v>
      </c>
      <c r="F130" s="20" t="s">
        <v>453</v>
      </c>
      <c r="G130" s="20">
        <v>6</v>
      </c>
      <c r="H130" s="20">
        <v>11</v>
      </c>
      <c r="I130" s="20">
        <v>3</v>
      </c>
      <c r="J130" s="20">
        <v>4</v>
      </c>
      <c r="K130" s="20">
        <v>1</v>
      </c>
      <c r="M130" s="20">
        <f t="shared" si="66"/>
        <v>24</v>
      </c>
      <c r="N130" s="20">
        <f t="shared" si="67"/>
        <v>4</v>
      </c>
      <c r="O130" s="20" t="s">
        <v>454</v>
      </c>
      <c r="P130" s="20">
        <f t="shared" si="68"/>
        <v>2</v>
      </c>
      <c r="Q130" s="20">
        <f t="shared" si="69"/>
        <v>1</v>
      </c>
      <c r="R130" s="20">
        <f t="shared" si="70"/>
        <v>-1</v>
      </c>
    </row>
    <row r="131" spans="1:18" ht="15" customHeight="1" x14ac:dyDescent="0.35">
      <c r="A131" s="20" t="s">
        <v>455</v>
      </c>
      <c r="B131" s="20" t="s">
        <v>455</v>
      </c>
      <c r="C131" s="20">
        <v>0</v>
      </c>
      <c r="D131" s="27">
        <f t="shared" si="71"/>
        <v>0</v>
      </c>
      <c r="F131" s="20" t="s">
        <v>456</v>
      </c>
      <c r="G131" s="20">
        <v>4</v>
      </c>
      <c r="H131" s="20">
        <v>9</v>
      </c>
      <c r="I131" s="20">
        <v>1</v>
      </c>
      <c r="J131" s="20">
        <v>3</v>
      </c>
      <c r="M131" s="20">
        <f t="shared" si="66"/>
        <v>16</v>
      </c>
      <c r="N131" s="20">
        <f t="shared" si="67"/>
        <v>4</v>
      </c>
      <c r="O131" s="20" t="s">
        <v>457</v>
      </c>
      <c r="P131" s="20">
        <f t="shared" si="68"/>
        <v>1</v>
      </c>
      <c r="Q131" s="20">
        <f t="shared" si="69"/>
        <v>1</v>
      </c>
      <c r="R131" s="20">
        <f t="shared" si="70"/>
        <v>0</v>
      </c>
    </row>
    <row r="132" spans="1:18" ht="15" customHeight="1" x14ac:dyDescent="0.35">
      <c r="A132" s="20" t="s">
        <v>458</v>
      </c>
      <c r="B132" s="20" t="s">
        <v>458</v>
      </c>
      <c r="C132" s="20">
        <v>0</v>
      </c>
      <c r="D132" s="27">
        <f t="shared" si="71"/>
        <v>0</v>
      </c>
      <c r="F132" s="20" t="s">
        <v>459</v>
      </c>
      <c r="G132" s="20">
        <v>6</v>
      </c>
      <c r="H132" s="20">
        <v>13</v>
      </c>
      <c r="I132" s="20">
        <v>1</v>
      </c>
      <c r="J132" s="20">
        <v>2</v>
      </c>
      <c r="M132" s="20">
        <f t="shared" si="66"/>
        <v>30</v>
      </c>
      <c r="N132" s="20">
        <f t="shared" si="67"/>
        <v>5</v>
      </c>
      <c r="O132" s="20" t="s">
        <v>460</v>
      </c>
      <c r="P132" s="20">
        <f t="shared" si="68"/>
        <v>1</v>
      </c>
      <c r="Q132" s="20">
        <f t="shared" si="69"/>
        <v>1</v>
      </c>
      <c r="R132" s="20">
        <f t="shared" si="70"/>
        <v>0</v>
      </c>
    </row>
    <row r="133" spans="1:18" ht="15" customHeight="1" x14ac:dyDescent="0.35">
      <c r="A133" s="20" t="s">
        <v>461</v>
      </c>
      <c r="B133" s="20" t="s">
        <v>461</v>
      </c>
      <c r="C133" s="20">
        <v>0</v>
      </c>
      <c r="D133" s="27">
        <f t="shared" si="71"/>
        <v>0</v>
      </c>
      <c r="F133" s="20" t="s">
        <v>459</v>
      </c>
      <c r="G133" s="20">
        <v>6</v>
      </c>
      <c r="H133" s="20">
        <v>13</v>
      </c>
      <c r="I133" s="20">
        <v>1</v>
      </c>
      <c r="J133" s="20">
        <v>2</v>
      </c>
      <c r="M133" s="20">
        <f t="shared" si="66"/>
        <v>30</v>
      </c>
      <c r="N133" s="20">
        <f t="shared" si="67"/>
        <v>5</v>
      </c>
      <c r="O133" s="20" t="s">
        <v>462</v>
      </c>
      <c r="P133" s="20">
        <f t="shared" si="68"/>
        <v>1</v>
      </c>
      <c r="Q133" s="20">
        <f t="shared" si="69"/>
        <v>1</v>
      </c>
      <c r="R133" s="20">
        <f t="shared" si="70"/>
        <v>0</v>
      </c>
    </row>
    <row r="134" spans="1:18" ht="15" customHeight="1" x14ac:dyDescent="0.35">
      <c r="A134" s="20" t="s">
        <v>463</v>
      </c>
      <c r="B134" s="20" t="s">
        <v>463</v>
      </c>
      <c r="C134" s="20">
        <v>0</v>
      </c>
      <c r="D134" s="27">
        <f t="shared" si="71"/>
        <v>0</v>
      </c>
      <c r="F134" s="20" t="s">
        <v>464</v>
      </c>
      <c r="G134" s="20">
        <v>6</v>
      </c>
      <c r="H134" s="20">
        <v>15</v>
      </c>
      <c r="I134" s="20">
        <v>2</v>
      </c>
      <c r="J134" s="20">
        <v>2</v>
      </c>
      <c r="M134" s="20">
        <f t="shared" si="66"/>
        <v>28</v>
      </c>
      <c r="N134" s="20">
        <f t="shared" si="67"/>
        <v>4.666666666666667</v>
      </c>
      <c r="O134" s="20" t="s">
        <v>465</v>
      </c>
      <c r="P134" s="20">
        <f t="shared" si="68"/>
        <v>1</v>
      </c>
      <c r="Q134" s="20">
        <f t="shared" si="69"/>
        <v>2</v>
      </c>
      <c r="R134" s="20">
        <f t="shared" si="70"/>
        <v>1</v>
      </c>
    </row>
    <row r="135" spans="1:18" ht="15" customHeight="1" x14ac:dyDescent="0.35">
      <c r="A135" s="20" t="s">
        <v>466</v>
      </c>
      <c r="B135" s="20" t="s">
        <v>466</v>
      </c>
      <c r="C135" s="20">
        <v>0</v>
      </c>
      <c r="D135" s="27">
        <f t="shared" si="71"/>
        <v>0</v>
      </c>
      <c r="F135" s="20" t="s">
        <v>467</v>
      </c>
      <c r="G135" s="20">
        <v>4</v>
      </c>
      <c r="H135" s="20">
        <v>4</v>
      </c>
      <c r="J135" s="20">
        <v>5</v>
      </c>
      <c r="M135" s="20">
        <f t="shared" si="66"/>
        <v>12</v>
      </c>
      <c r="N135" s="20">
        <f t="shared" si="67"/>
        <v>3</v>
      </c>
      <c r="O135" s="20" t="s">
        <v>468</v>
      </c>
      <c r="P135" s="20">
        <f t="shared" si="68"/>
        <v>2</v>
      </c>
      <c r="Q135" s="20">
        <f t="shared" si="69"/>
        <v>0</v>
      </c>
      <c r="R135" s="20">
        <f t="shared" si="70"/>
        <v>-2</v>
      </c>
    </row>
    <row r="136" spans="1:18" ht="15" customHeight="1" x14ac:dyDescent="0.35">
      <c r="A136" s="20" t="s">
        <v>469</v>
      </c>
      <c r="B136" s="20" t="s">
        <v>469</v>
      </c>
      <c r="C136" s="20">
        <v>0</v>
      </c>
      <c r="D136" s="27">
        <f t="shared" si="71"/>
        <v>0</v>
      </c>
      <c r="F136" s="20" t="s">
        <v>470</v>
      </c>
      <c r="G136" s="20">
        <v>5</v>
      </c>
      <c r="H136" s="20">
        <v>11</v>
      </c>
      <c r="I136" s="20">
        <v>1</v>
      </c>
      <c r="J136" s="20">
        <v>2</v>
      </c>
      <c r="L136" s="20">
        <v>1</v>
      </c>
      <c r="M136" s="20">
        <f t="shared" si="66"/>
        <v>22</v>
      </c>
      <c r="N136" s="20">
        <f t="shared" si="67"/>
        <v>4.4000000000000004</v>
      </c>
      <c r="O136" s="20" t="s">
        <v>471</v>
      </c>
      <c r="P136" s="20">
        <f t="shared" si="68"/>
        <v>1</v>
      </c>
      <c r="Q136" s="20">
        <f t="shared" si="69"/>
        <v>1</v>
      </c>
      <c r="R136" s="20">
        <f t="shared" si="70"/>
        <v>0</v>
      </c>
    </row>
    <row r="137" spans="1:18" ht="15" customHeight="1" x14ac:dyDescent="0.35">
      <c r="A137" s="20" t="s">
        <v>472</v>
      </c>
      <c r="B137" s="20" t="s">
        <v>472</v>
      </c>
      <c r="C137" s="20">
        <v>0</v>
      </c>
      <c r="D137" s="27">
        <f t="shared" si="71"/>
        <v>0</v>
      </c>
      <c r="F137" s="20" t="s">
        <v>473</v>
      </c>
      <c r="G137" s="20">
        <v>9</v>
      </c>
      <c r="H137" s="20">
        <v>11</v>
      </c>
      <c r="I137" s="20">
        <v>1</v>
      </c>
      <c r="J137" s="20">
        <v>2</v>
      </c>
      <c r="M137" s="20">
        <f t="shared" si="66"/>
        <v>40</v>
      </c>
      <c r="N137" s="20">
        <f t="shared" si="67"/>
        <v>4.4444444444444446</v>
      </c>
      <c r="O137" s="20" t="s">
        <v>474</v>
      </c>
      <c r="P137" s="20">
        <f t="shared" si="68"/>
        <v>1</v>
      </c>
      <c r="Q137" s="20">
        <f t="shared" si="69"/>
        <v>1</v>
      </c>
      <c r="R137" s="20">
        <f t="shared" si="70"/>
        <v>0</v>
      </c>
    </row>
    <row r="138" spans="1:18" ht="15" customHeight="1" x14ac:dyDescent="0.35">
      <c r="A138" s="20" t="s">
        <v>475</v>
      </c>
      <c r="B138" s="20" t="s">
        <v>475</v>
      </c>
      <c r="C138" s="20">
        <v>0</v>
      </c>
      <c r="D138" s="27">
        <f t="shared" si="71"/>
        <v>0</v>
      </c>
      <c r="F138" s="20" t="s">
        <v>476</v>
      </c>
      <c r="G138" s="20">
        <v>5</v>
      </c>
      <c r="H138" s="20">
        <v>9</v>
      </c>
      <c r="I138" s="20">
        <v>1</v>
      </c>
      <c r="J138" s="20">
        <v>2</v>
      </c>
      <c r="M138" s="20">
        <f t="shared" si="66"/>
        <v>22</v>
      </c>
      <c r="N138" s="20">
        <f t="shared" si="67"/>
        <v>4.4000000000000004</v>
      </c>
      <c r="O138" s="20" t="s">
        <v>477</v>
      </c>
      <c r="P138" s="20">
        <f t="shared" si="68"/>
        <v>1</v>
      </c>
      <c r="Q138" s="20">
        <f t="shared" si="69"/>
        <v>1</v>
      </c>
      <c r="R138" s="20">
        <f t="shared" si="70"/>
        <v>0</v>
      </c>
    </row>
    <row r="139" spans="1:18" ht="15" customHeight="1" x14ac:dyDescent="0.35">
      <c r="A139" s="20" t="s">
        <v>478</v>
      </c>
      <c r="B139" s="20" t="s">
        <v>478</v>
      </c>
      <c r="C139" s="20">
        <v>0</v>
      </c>
      <c r="D139" s="27">
        <f t="shared" si="71"/>
        <v>0</v>
      </c>
      <c r="F139" s="20" t="s">
        <v>479</v>
      </c>
      <c r="G139" s="20">
        <v>3</v>
      </c>
      <c r="H139" s="20">
        <v>7</v>
      </c>
      <c r="I139" s="20">
        <v>1</v>
      </c>
      <c r="J139" s="20">
        <v>3</v>
      </c>
      <c r="M139" s="20">
        <f t="shared" si="66"/>
        <v>10</v>
      </c>
      <c r="N139" s="20">
        <f t="shared" si="67"/>
        <v>3.3333333333333335</v>
      </c>
      <c r="O139" s="20" t="s">
        <v>480</v>
      </c>
      <c r="P139" s="20">
        <f t="shared" si="68"/>
        <v>1</v>
      </c>
      <c r="Q139" s="20">
        <f t="shared" si="69"/>
        <v>1</v>
      </c>
      <c r="R139" s="20">
        <f t="shared" si="70"/>
        <v>0</v>
      </c>
    </row>
    <row r="140" spans="1:18" ht="15" customHeight="1" x14ac:dyDescent="0.35">
      <c r="A140" s="20" t="s">
        <v>481</v>
      </c>
      <c r="B140" s="20" t="s">
        <v>481</v>
      </c>
      <c r="C140" s="20">
        <v>0</v>
      </c>
      <c r="D140" s="27">
        <f t="shared" si="71"/>
        <v>0</v>
      </c>
      <c r="F140" s="20" t="s">
        <v>456</v>
      </c>
      <c r="G140" s="20">
        <v>4</v>
      </c>
      <c r="H140" s="20">
        <v>9</v>
      </c>
      <c r="I140" s="20">
        <v>1</v>
      </c>
      <c r="J140" s="20">
        <v>3</v>
      </c>
      <c r="M140" s="20">
        <f t="shared" si="66"/>
        <v>16</v>
      </c>
      <c r="N140" s="20">
        <f t="shared" si="67"/>
        <v>4</v>
      </c>
      <c r="O140" s="20" t="s">
        <v>482</v>
      </c>
      <c r="P140" s="20">
        <f t="shared" si="68"/>
        <v>1</v>
      </c>
      <c r="Q140" s="20">
        <f t="shared" si="69"/>
        <v>1</v>
      </c>
      <c r="R140" s="20">
        <f t="shared" si="70"/>
        <v>0</v>
      </c>
    </row>
    <row r="141" spans="1:18" ht="15" customHeight="1" x14ac:dyDescent="0.35">
      <c r="A141" s="20" t="s">
        <v>483</v>
      </c>
      <c r="B141" s="20" t="s">
        <v>483</v>
      </c>
      <c r="C141" s="20">
        <v>0</v>
      </c>
      <c r="D141" s="27">
        <f t="shared" si="71"/>
        <v>0</v>
      </c>
      <c r="F141" s="20" t="s">
        <v>484</v>
      </c>
      <c r="G141" s="20">
        <v>11</v>
      </c>
      <c r="H141" s="20">
        <v>12</v>
      </c>
      <c r="I141" s="20">
        <v>2</v>
      </c>
      <c r="J141" s="20">
        <v>2</v>
      </c>
      <c r="M141" s="20">
        <f t="shared" si="66"/>
        <v>46</v>
      </c>
      <c r="N141" s="20">
        <f t="shared" si="67"/>
        <v>4.1818181818181817</v>
      </c>
      <c r="O141" s="20" t="s">
        <v>485</v>
      </c>
      <c r="P141" s="20">
        <f t="shared" si="68"/>
        <v>1</v>
      </c>
      <c r="Q141" s="20">
        <f t="shared" si="69"/>
        <v>1</v>
      </c>
      <c r="R141" s="20">
        <f t="shared" si="70"/>
        <v>0</v>
      </c>
    </row>
    <row r="142" spans="1:18" ht="15" customHeight="1" x14ac:dyDescent="0.35">
      <c r="A142" s="20" t="s">
        <v>486</v>
      </c>
      <c r="B142" s="20" t="s">
        <v>486</v>
      </c>
      <c r="C142" s="20">
        <v>0</v>
      </c>
      <c r="D142" s="27">
        <f t="shared" si="71"/>
        <v>0</v>
      </c>
      <c r="F142" s="20" t="s">
        <v>487</v>
      </c>
      <c r="G142" s="20">
        <v>9</v>
      </c>
      <c r="H142" s="20">
        <v>11</v>
      </c>
      <c r="I142" s="20">
        <v>1</v>
      </c>
      <c r="J142" s="20">
        <v>3</v>
      </c>
      <c r="M142" s="20">
        <f t="shared" si="66"/>
        <v>38</v>
      </c>
      <c r="N142" s="20">
        <f t="shared" si="67"/>
        <v>4.2222222222222223</v>
      </c>
      <c r="O142" s="20" t="s">
        <v>488</v>
      </c>
      <c r="P142" s="20">
        <f t="shared" si="68"/>
        <v>1</v>
      </c>
      <c r="Q142" s="20">
        <f t="shared" si="69"/>
        <v>1</v>
      </c>
      <c r="R142" s="20">
        <f t="shared" si="70"/>
        <v>0</v>
      </c>
    </row>
    <row r="143" spans="1:18" ht="15" customHeight="1" x14ac:dyDescent="0.35">
      <c r="A143" s="20" t="s">
        <v>489</v>
      </c>
      <c r="B143" s="20" t="s">
        <v>489</v>
      </c>
      <c r="C143" s="20">
        <v>0</v>
      </c>
      <c r="D143" s="27">
        <f t="shared" si="71"/>
        <v>0</v>
      </c>
      <c r="F143" s="20" t="s">
        <v>490</v>
      </c>
      <c r="G143" s="20">
        <v>5</v>
      </c>
      <c r="H143" s="20">
        <v>11</v>
      </c>
      <c r="I143" s="20">
        <v>1</v>
      </c>
      <c r="J143" s="20">
        <v>2</v>
      </c>
      <c r="M143" s="20">
        <f t="shared" si="66"/>
        <v>24</v>
      </c>
      <c r="N143" s="20">
        <f t="shared" si="67"/>
        <v>4.8</v>
      </c>
      <c r="O143" s="20" t="s">
        <v>491</v>
      </c>
      <c r="P143" s="20">
        <f t="shared" si="68"/>
        <v>1</v>
      </c>
      <c r="Q143" s="20">
        <f t="shared" si="69"/>
        <v>1</v>
      </c>
      <c r="R143" s="20">
        <f t="shared" si="70"/>
        <v>0</v>
      </c>
    </row>
    <row r="144" spans="1:18" ht="15" customHeight="1" x14ac:dyDescent="0.25">
      <c r="A144" s="20" t="s">
        <v>629</v>
      </c>
      <c r="B144" s="20" t="s">
        <v>629</v>
      </c>
      <c r="C144" s="20">
        <v>0</v>
      </c>
      <c r="D144" s="27">
        <f t="shared" si="71"/>
        <v>0</v>
      </c>
      <c r="F144" s="20">
        <v>0</v>
      </c>
      <c r="G144" s="20">
        <v>0</v>
      </c>
      <c r="H144" s="20">
        <v>0</v>
      </c>
      <c r="I144" s="20">
        <v>0</v>
      </c>
      <c r="J144" s="20">
        <v>0</v>
      </c>
      <c r="M144" s="20">
        <f t="shared" si="66"/>
        <v>0</v>
      </c>
      <c r="N144" s="20">
        <f t="shared" si="67"/>
        <v>0</v>
      </c>
      <c r="P144" s="20">
        <f t="shared" si="68"/>
        <v>0</v>
      </c>
      <c r="Q144" s="20">
        <f t="shared" si="69"/>
        <v>0</v>
      </c>
      <c r="R144" s="20">
        <f t="shared" si="70"/>
        <v>0</v>
      </c>
    </row>
    <row r="145" spans="1:18" s="45" customFormat="1" ht="15" customHeight="1" x14ac:dyDescent="0.25">
      <c r="A145" s="45" t="s">
        <v>933</v>
      </c>
      <c r="B145" s="45" t="s">
        <v>933</v>
      </c>
      <c r="C145" s="45">
        <v>0</v>
      </c>
      <c r="D145" s="45">
        <f t="shared" si="71"/>
        <v>1</v>
      </c>
      <c r="F145" s="45">
        <v>0</v>
      </c>
      <c r="G145" s="45">
        <v>0</v>
      </c>
      <c r="H145" s="45">
        <v>0</v>
      </c>
      <c r="I145" s="45">
        <v>0</v>
      </c>
      <c r="J145" s="45">
        <v>0</v>
      </c>
      <c r="M145" s="45">
        <f t="shared" si="66"/>
        <v>0</v>
      </c>
      <c r="N145" s="45">
        <f t="shared" si="67"/>
        <v>0</v>
      </c>
      <c r="P145" s="45">
        <f t="shared" si="68"/>
        <v>0</v>
      </c>
      <c r="Q145" s="45">
        <f t="shared" si="69"/>
        <v>0</v>
      </c>
      <c r="R145" s="45">
        <f t="shared" si="70"/>
        <v>0</v>
      </c>
    </row>
    <row r="146" spans="1:18" ht="15" customHeight="1" x14ac:dyDescent="0.35">
      <c r="A146" s="20" t="s">
        <v>492</v>
      </c>
      <c r="B146" s="20" t="s">
        <v>492</v>
      </c>
      <c r="C146" s="20">
        <v>0</v>
      </c>
      <c r="D146" s="27">
        <f t="shared" si="71"/>
        <v>0</v>
      </c>
      <c r="F146" s="20" t="s">
        <v>493</v>
      </c>
      <c r="G146" s="20">
        <v>6</v>
      </c>
      <c r="H146" s="20">
        <v>11</v>
      </c>
      <c r="J146" s="20">
        <v>4</v>
      </c>
      <c r="M146" s="20">
        <f t="shared" si="66"/>
        <v>28</v>
      </c>
      <c r="N146" s="20">
        <f t="shared" si="67"/>
        <v>4.666666666666667</v>
      </c>
      <c r="O146" s="20" t="s">
        <v>494</v>
      </c>
      <c r="P146" s="20">
        <f t="shared" si="68"/>
        <v>1</v>
      </c>
      <c r="Q146" s="20">
        <f t="shared" si="69"/>
        <v>0</v>
      </c>
      <c r="R146" s="20">
        <f t="shared" si="70"/>
        <v>-1</v>
      </c>
    </row>
    <row r="147" spans="1:18" ht="15" customHeight="1" x14ac:dyDescent="0.35">
      <c r="A147" s="20" t="s">
        <v>495</v>
      </c>
      <c r="B147" s="20" t="s">
        <v>495</v>
      </c>
      <c r="C147" s="20">
        <v>0</v>
      </c>
      <c r="D147" s="27">
        <f t="shared" si="71"/>
        <v>0</v>
      </c>
      <c r="F147" s="20" t="s">
        <v>496</v>
      </c>
      <c r="G147" s="20">
        <v>12</v>
      </c>
      <c r="H147" s="20">
        <v>13</v>
      </c>
      <c r="I147" s="20">
        <v>1</v>
      </c>
      <c r="J147" s="20">
        <v>9</v>
      </c>
      <c r="K147" s="20">
        <v>1</v>
      </c>
      <c r="M147" s="20">
        <f t="shared" si="66"/>
        <v>48</v>
      </c>
      <c r="N147" s="20">
        <f t="shared" si="67"/>
        <v>4</v>
      </c>
      <c r="O147" s="20" t="s">
        <v>497</v>
      </c>
      <c r="P147" s="20">
        <f t="shared" si="68"/>
        <v>3</v>
      </c>
      <c r="Q147" s="20">
        <f t="shared" si="69"/>
        <v>0</v>
      </c>
      <c r="R147" s="20">
        <f t="shared" si="70"/>
        <v>-3</v>
      </c>
    </row>
    <row r="148" spans="1:18" ht="15" customHeight="1" x14ac:dyDescent="0.35">
      <c r="A148" s="20" t="s">
        <v>498</v>
      </c>
      <c r="B148" s="20" t="s">
        <v>498</v>
      </c>
      <c r="C148" s="20">
        <v>0</v>
      </c>
      <c r="D148" s="27">
        <f t="shared" si="71"/>
        <v>0</v>
      </c>
      <c r="F148" s="20" t="s">
        <v>499</v>
      </c>
      <c r="G148" s="20">
        <v>21</v>
      </c>
      <c r="H148" s="20">
        <v>26</v>
      </c>
      <c r="I148" s="20">
        <v>7</v>
      </c>
      <c r="J148" s="20">
        <v>14</v>
      </c>
      <c r="K148" s="20">
        <v>2</v>
      </c>
      <c r="M148" s="20">
        <f t="shared" si="66"/>
        <v>72</v>
      </c>
      <c r="N148" s="20">
        <f t="shared" si="67"/>
        <v>3.4285714285714284</v>
      </c>
      <c r="O148" s="20" t="s">
        <v>500</v>
      </c>
      <c r="P148" s="20">
        <f t="shared" si="68"/>
        <v>2</v>
      </c>
      <c r="Q148" s="20">
        <f t="shared" si="69"/>
        <v>1</v>
      </c>
      <c r="R148" s="20">
        <f t="shared" si="70"/>
        <v>-1</v>
      </c>
    </row>
    <row r="149" spans="1:18" ht="15" customHeight="1" x14ac:dyDescent="0.35">
      <c r="A149" s="20" t="s">
        <v>501</v>
      </c>
      <c r="B149" s="20" t="s">
        <v>501</v>
      </c>
      <c r="C149" s="20">
        <v>0</v>
      </c>
      <c r="D149" s="27">
        <f t="shared" si="71"/>
        <v>0</v>
      </c>
      <c r="F149" s="20" t="s">
        <v>502</v>
      </c>
      <c r="G149" s="20">
        <v>21</v>
      </c>
      <c r="H149" s="20">
        <v>27</v>
      </c>
      <c r="I149" s="20">
        <v>7</v>
      </c>
      <c r="J149" s="20">
        <v>14</v>
      </c>
      <c r="K149" s="20">
        <v>2</v>
      </c>
      <c r="M149" s="20">
        <f t="shared" si="66"/>
        <v>74</v>
      </c>
      <c r="N149" s="20">
        <f t="shared" si="67"/>
        <v>3.5238095238095237</v>
      </c>
      <c r="O149" s="20" t="s">
        <v>503</v>
      </c>
      <c r="P149" s="20">
        <f t="shared" si="68"/>
        <v>2</v>
      </c>
      <c r="Q149" s="20">
        <f t="shared" si="69"/>
        <v>0</v>
      </c>
      <c r="R149" s="20">
        <f t="shared" si="70"/>
        <v>-2</v>
      </c>
    </row>
    <row r="150" spans="1:18" ht="15" customHeight="1" x14ac:dyDescent="0.35">
      <c r="A150" s="20" t="s">
        <v>504</v>
      </c>
      <c r="B150" s="20" t="s">
        <v>504</v>
      </c>
      <c r="C150" s="20">
        <v>0</v>
      </c>
      <c r="D150" s="27">
        <f t="shared" si="71"/>
        <v>0</v>
      </c>
      <c r="F150" s="20" t="s">
        <v>505</v>
      </c>
      <c r="G150" s="20">
        <v>21</v>
      </c>
      <c r="H150" s="20">
        <v>25</v>
      </c>
      <c r="I150" s="20">
        <v>7</v>
      </c>
      <c r="J150" s="20">
        <v>17</v>
      </c>
      <c r="K150" s="20">
        <v>3</v>
      </c>
      <c r="M150" s="20">
        <f t="shared" si="66"/>
        <v>72</v>
      </c>
      <c r="N150" s="20">
        <f t="shared" si="67"/>
        <v>3.4285714285714284</v>
      </c>
      <c r="O150" s="20" t="s">
        <v>506</v>
      </c>
      <c r="P150" s="20">
        <f t="shared" si="68"/>
        <v>4</v>
      </c>
      <c r="Q150" s="20">
        <f t="shared" si="69"/>
        <v>1</v>
      </c>
      <c r="R150" s="20">
        <f t="shared" si="70"/>
        <v>-3</v>
      </c>
    </row>
    <row r="151" spans="1:18" ht="15" customHeight="1" x14ac:dyDescent="0.35">
      <c r="A151" s="20" t="s">
        <v>507</v>
      </c>
      <c r="B151" s="20" t="s">
        <v>507</v>
      </c>
      <c r="C151" s="20">
        <v>0</v>
      </c>
      <c r="D151" s="27">
        <f t="shared" si="71"/>
        <v>0</v>
      </c>
      <c r="F151" s="20" t="s">
        <v>508</v>
      </c>
      <c r="G151" s="20">
        <v>21</v>
      </c>
      <c r="H151" s="20">
        <v>26</v>
      </c>
      <c r="I151" s="20">
        <v>7</v>
      </c>
      <c r="J151" s="20">
        <v>17</v>
      </c>
      <c r="K151" s="20">
        <v>3</v>
      </c>
      <c r="M151" s="20">
        <f t="shared" si="66"/>
        <v>74</v>
      </c>
      <c r="N151" s="20">
        <f t="shared" ref="N151:N162" si="72">IF(G151=0,(4*G151+H151-2*J151-3*I151+5*K151-2*L151-R151),(4*G151+H151-2*J151-3*I151+5*K151-2*L151-R151)/G151)</f>
        <v>3.5238095238095237</v>
      </c>
      <c r="O151" s="20" t="s">
        <v>509</v>
      </c>
      <c r="P151" s="20">
        <f t="shared" ref="P151:P163" si="73">SUM(LEN($O151)-LEN(SUBSTITUTE($O151,"-","")))/LEN("-")</f>
        <v>4</v>
      </c>
      <c r="Q151" s="20">
        <f t="shared" ref="Q151:Q163" si="74">SUM(LEN($O151)-LEN(SUBSTITUTE($O151,"+","")))/LEN("+")</f>
        <v>0</v>
      </c>
      <c r="R151" s="20">
        <f t="shared" ref="R151:R162" si="75">Q151-P151</f>
        <v>-4</v>
      </c>
    </row>
    <row r="152" spans="1:18" ht="15" customHeight="1" x14ac:dyDescent="0.35">
      <c r="A152" s="20" t="s">
        <v>510</v>
      </c>
      <c r="B152" s="20" t="s">
        <v>510</v>
      </c>
      <c r="C152" s="20">
        <v>0</v>
      </c>
      <c r="D152" s="27">
        <f t="shared" si="71"/>
        <v>0</v>
      </c>
      <c r="F152" s="20" t="s">
        <v>511</v>
      </c>
      <c r="G152" s="20">
        <v>5</v>
      </c>
      <c r="H152" s="20">
        <v>6</v>
      </c>
      <c r="I152" s="20">
        <v>2</v>
      </c>
      <c r="J152" s="20">
        <v>5</v>
      </c>
      <c r="M152" s="20">
        <f t="shared" si="66"/>
        <v>12</v>
      </c>
      <c r="N152" s="20">
        <f t="shared" si="72"/>
        <v>2.4</v>
      </c>
      <c r="O152" s="20" t="s">
        <v>512</v>
      </c>
      <c r="P152" s="20">
        <f t="shared" si="73"/>
        <v>2</v>
      </c>
      <c r="Q152" s="20">
        <f t="shared" si="74"/>
        <v>0</v>
      </c>
      <c r="R152" s="20">
        <f t="shared" si="75"/>
        <v>-2</v>
      </c>
    </row>
    <row r="153" spans="1:18" ht="15" customHeight="1" x14ac:dyDescent="0.35">
      <c r="A153" s="20" t="s">
        <v>513</v>
      </c>
      <c r="B153" s="20" t="s">
        <v>513</v>
      </c>
      <c r="C153" s="20">
        <v>0</v>
      </c>
      <c r="D153" s="27">
        <f t="shared" si="71"/>
        <v>0</v>
      </c>
      <c r="F153" s="20" t="s">
        <v>514</v>
      </c>
      <c r="G153" s="20">
        <v>8</v>
      </c>
      <c r="H153" s="20">
        <v>13</v>
      </c>
      <c r="I153" s="20">
        <v>2</v>
      </c>
      <c r="J153" s="20">
        <v>9</v>
      </c>
      <c r="K153" s="20">
        <v>1</v>
      </c>
      <c r="M153" s="20">
        <f t="shared" si="66"/>
        <v>28</v>
      </c>
      <c r="N153" s="20">
        <f t="shared" si="72"/>
        <v>3.5</v>
      </c>
      <c r="O153" s="20" t="s">
        <v>515</v>
      </c>
      <c r="P153" s="20">
        <f t="shared" si="73"/>
        <v>2</v>
      </c>
      <c r="Q153" s="20">
        <f t="shared" si="74"/>
        <v>0</v>
      </c>
      <c r="R153" s="20">
        <f t="shared" si="75"/>
        <v>-2</v>
      </c>
    </row>
    <row r="154" spans="1:18" ht="15" customHeight="1" x14ac:dyDescent="0.35">
      <c r="A154" s="20" t="s">
        <v>516</v>
      </c>
      <c r="B154" s="20" t="s">
        <v>516</v>
      </c>
      <c r="C154" s="20">
        <v>0</v>
      </c>
      <c r="D154" s="27">
        <f t="shared" si="71"/>
        <v>0</v>
      </c>
      <c r="F154" s="20" t="s">
        <v>517</v>
      </c>
      <c r="H154" s="20">
        <v>3</v>
      </c>
      <c r="I154" s="20">
        <v>1</v>
      </c>
      <c r="M154" s="20">
        <f t="shared" si="66"/>
        <v>0</v>
      </c>
      <c r="N154" s="20">
        <f t="shared" si="72"/>
        <v>0</v>
      </c>
      <c r="O154" s="20" t="s">
        <v>518</v>
      </c>
      <c r="P154" s="20">
        <f t="shared" si="73"/>
        <v>0</v>
      </c>
      <c r="Q154" s="20">
        <f t="shared" si="74"/>
        <v>0</v>
      </c>
      <c r="R154" s="20">
        <f t="shared" si="75"/>
        <v>0</v>
      </c>
    </row>
    <row r="155" spans="1:18" s="45" customFormat="1" ht="15" customHeight="1" x14ac:dyDescent="0.35">
      <c r="A155" s="45" t="s">
        <v>633</v>
      </c>
      <c r="B155" s="45" t="s">
        <v>633</v>
      </c>
      <c r="C155" s="45">
        <v>0</v>
      </c>
      <c r="D155" s="45">
        <f t="shared" si="71"/>
        <v>1</v>
      </c>
      <c r="F155" s="45" t="s">
        <v>517</v>
      </c>
      <c r="H155" s="45">
        <v>3</v>
      </c>
      <c r="I155" s="45">
        <v>1</v>
      </c>
      <c r="M155" s="45">
        <f t="shared" si="66"/>
        <v>0</v>
      </c>
      <c r="N155" s="45">
        <f t="shared" si="72"/>
        <v>0</v>
      </c>
      <c r="O155" s="45" t="s">
        <v>518</v>
      </c>
      <c r="P155" s="45">
        <f t="shared" si="73"/>
        <v>0</v>
      </c>
      <c r="Q155" s="45">
        <f t="shared" si="74"/>
        <v>0</v>
      </c>
      <c r="R155" s="45">
        <f t="shared" si="75"/>
        <v>0</v>
      </c>
    </row>
    <row r="156" spans="1:18" ht="15" customHeight="1" x14ac:dyDescent="0.35">
      <c r="A156" s="20" t="s">
        <v>519</v>
      </c>
      <c r="B156" s="20" t="s">
        <v>519</v>
      </c>
      <c r="C156" s="20">
        <v>0</v>
      </c>
      <c r="D156" s="27">
        <f t="shared" si="71"/>
        <v>0</v>
      </c>
      <c r="F156" s="20" t="s">
        <v>520</v>
      </c>
      <c r="J156" s="20">
        <v>2</v>
      </c>
      <c r="M156" s="20">
        <f t="shared" si="66"/>
        <v>-4</v>
      </c>
      <c r="N156" s="20">
        <f t="shared" si="72"/>
        <v>-4</v>
      </c>
      <c r="O156" s="20" t="s">
        <v>521</v>
      </c>
      <c r="P156" s="20">
        <f t="shared" si="73"/>
        <v>0</v>
      </c>
      <c r="Q156" s="20">
        <f t="shared" si="74"/>
        <v>0</v>
      </c>
      <c r="R156" s="20">
        <f t="shared" si="75"/>
        <v>0</v>
      </c>
    </row>
    <row r="157" spans="1:18" s="45" customFormat="1" ht="15" customHeight="1" x14ac:dyDescent="0.35">
      <c r="A157" s="45" t="s">
        <v>925</v>
      </c>
      <c r="B157" s="45" t="s">
        <v>925</v>
      </c>
      <c r="C157" s="45">
        <v>0</v>
      </c>
      <c r="D157" s="45">
        <f t="shared" si="71"/>
        <v>1</v>
      </c>
      <c r="F157" s="45" t="s">
        <v>520</v>
      </c>
      <c r="J157" s="45">
        <v>2</v>
      </c>
      <c r="M157" s="45">
        <f t="shared" si="66"/>
        <v>-4</v>
      </c>
      <c r="N157" s="45">
        <f t="shared" si="72"/>
        <v>-4</v>
      </c>
      <c r="O157" s="45" t="s">
        <v>521</v>
      </c>
      <c r="P157" s="45">
        <f t="shared" si="73"/>
        <v>0</v>
      </c>
      <c r="Q157" s="45">
        <f t="shared" si="74"/>
        <v>0</v>
      </c>
      <c r="R157" s="45">
        <f t="shared" si="75"/>
        <v>0</v>
      </c>
    </row>
    <row r="158" spans="1:18" ht="15" customHeight="1" x14ac:dyDescent="0.35">
      <c r="A158" s="20" t="s">
        <v>522</v>
      </c>
      <c r="B158" s="20" t="s">
        <v>522</v>
      </c>
      <c r="C158" s="20">
        <v>0</v>
      </c>
      <c r="D158" s="27">
        <f t="shared" si="71"/>
        <v>0</v>
      </c>
      <c r="F158" s="20" t="s">
        <v>523</v>
      </c>
      <c r="G158" s="20">
        <v>5</v>
      </c>
      <c r="H158" s="20">
        <v>9</v>
      </c>
      <c r="I158" s="20">
        <v>1</v>
      </c>
      <c r="J158" s="20">
        <v>4</v>
      </c>
      <c r="M158" s="20">
        <f t="shared" si="66"/>
        <v>18</v>
      </c>
      <c r="N158" s="20">
        <f t="shared" si="72"/>
        <v>3.6</v>
      </c>
      <c r="O158" s="20" t="s">
        <v>524</v>
      </c>
      <c r="P158" s="20">
        <f t="shared" si="73"/>
        <v>1</v>
      </c>
      <c r="Q158" s="20">
        <f t="shared" si="74"/>
        <v>1</v>
      </c>
      <c r="R158" s="20">
        <f t="shared" si="75"/>
        <v>0</v>
      </c>
    </row>
    <row r="159" spans="1:18" ht="15" customHeight="1" x14ac:dyDescent="0.35">
      <c r="A159" s="20" t="s">
        <v>525</v>
      </c>
      <c r="B159" s="20" t="s">
        <v>525</v>
      </c>
      <c r="C159" s="20">
        <v>0</v>
      </c>
      <c r="D159" s="27">
        <f t="shared" si="71"/>
        <v>0</v>
      </c>
      <c r="F159" s="20" t="s">
        <v>526</v>
      </c>
      <c r="G159" s="20">
        <v>4</v>
      </c>
      <c r="H159" s="20">
        <v>8</v>
      </c>
      <c r="I159" s="20">
        <v>1</v>
      </c>
      <c r="J159" s="20">
        <v>6</v>
      </c>
      <c r="K159" s="20">
        <v>1</v>
      </c>
      <c r="M159" s="20">
        <f t="shared" si="66"/>
        <v>16</v>
      </c>
      <c r="N159" s="20">
        <f t="shared" si="72"/>
        <v>4</v>
      </c>
      <c r="O159" s="20" t="s">
        <v>527</v>
      </c>
      <c r="P159" s="20">
        <f t="shared" si="73"/>
        <v>3</v>
      </c>
      <c r="Q159" s="20">
        <f t="shared" si="74"/>
        <v>1</v>
      </c>
      <c r="R159" s="20">
        <f t="shared" si="75"/>
        <v>-2</v>
      </c>
    </row>
    <row r="160" spans="1:18" ht="15" customHeight="1" x14ac:dyDescent="0.35">
      <c r="A160" s="20" t="s">
        <v>528</v>
      </c>
      <c r="B160" s="20" t="s">
        <v>528</v>
      </c>
      <c r="C160" s="20">
        <v>0</v>
      </c>
      <c r="D160" s="27">
        <f t="shared" si="71"/>
        <v>0</v>
      </c>
      <c r="F160" s="20" t="s">
        <v>529</v>
      </c>
      <c r="G160" s="20">
        <v>5</v>
      </c>
      <c r="H160" s="20">
        <v>13</v>
      </c>
      <c r="I160" s="20">
        <v>2</v>
      </c>
      <c r="J160" s="20">
        <v>2</v>
      </c>
      <c r="M160" s="20">
        <f t="shared" si="66"/>
        <v>22</v>
      </c>
      <c r="N160" s="20">
        <f t="shared" si="72"/>
        <v>4.4000000000000004</v>
      </c>
      <c r="O160" s="20" t="s">
        <v>530</v>
      </c>
      <c r="P160" s="20">
        <f t="shared" si="73"/>
        <v>1</v>
      </c>
      <c r="Q160" s="20">
        <f t="shared" si="74"/>
        <v>2</v>
      </c>
      <c r="R160" s="20">
        <f t="shared" si="75"/>
        <v>1</v>
      </c>
    </row>
    <row r="161" spans="1:18" ht="15" customHeight="1" x14ac:dyDescent="0.35">
      <c r="A161" s="20" t="s">
        <v>531</v>
      </c>
      <c r="B161" s="20" t="s">
        <v>531</v>
      </c>
      <c r="C161" s="20">
        <v>0</v>
      </c>
      <c r="D161" s="27">
        <f t="shared" si="71"/>
        <v>0</v>
      </c>
      <c r="F161" s="20" t="s">
        <v>532</v>
      </c>
      <c r="G161" s="20">
        <v>5</v>
      </c>
      <c r="H161" s="20">
        <v>3</v>
      </c>
      <c r="I161" s="20">
        <v>2</v>
      </c>
      <c r="J161" s="20">
        <v>4</v>
      </c>
      <c r="M161" s="20">
        <f t="shared" si="66"/>
        <v>10</v>
      </c>
      <c r="N161" s="20">
        <f t="shared" si="72"/>
        <v>2</v>
      </c>
      <c r="O161" s="20" t="s">
        <v>533</v>
      </c>
      <c r="P161" s="20">
        <f t="shared" si="73"/>
        <v>1</v>
      </c>
      <c r="Q161" s="20">
        <f t="shared" si="74"/>
        <v>0</v>
      </c>
      <c r="R161" s="20">
        <f t="shared" si="75"/>
        <v>-1</v>
      </c>
    </row>
    <row r="162" spans="1:18" ht="15" customHeight="1" x14ac:dyDescent="0.35">
      <c r="A162" s="20" t="s">
        <v>534</v>
      </c>
      <c r="B162" s="20" t="s">
        <v>534</v>
      </c>
      <c r="C162" s="20">
        <v>0</v>
      </c>
      <c r="D162" s="27">
        <f t="shared" si="71"/>
        <v>0</v>
      </c>
      <c r="F162" s="20" t="s">
        <v>535</v>
      </c>
      <c r="G162" s="20">
        <v>10</v>
      </c>
      <c r="H162" s="20">
        <v>10</v>
      </c>
      <c r="I162" s="20">
        <v>2</v>
      </c>
      <c r="J162" s="20">
        <v>11</v>
      </c>
      <c r="K162" s="20">
        <v>1</v>
      </c>
      <c r="M162" s="20">
        <f t="shared" si="66"/>
        <v>30</v>
      </c>
      <c r="N162" s="20">
        <f t="shared" si="72"/>
        <v>3</v>
      </c>
      <c r="O162" s="20" t="s">
        <v>536</v>
      </c>
      <c r="P162" s="20">
        <f t="shared" si="73"/>
        <v>3</v>
      </c>
      <c r="Q162" s="20">
        <f t="shared" si="74"/>
        <v>0</v>
      </c>
      <c r="R162" s="20">
        <f t="shared" si="75"/>
        <v>-3</v>
      </c>
    </row>
    <row r="163" spans="1:18" ht="15" customHeight="1" x14ac:dyDescent="0.35">
      <c r="A163" s="20" t="s">
        <v>1737</v>
      </c>
      <c r="B163" s="20" t="s">
        <v>1737</v>
      </c>
      <c r="C163" s="20">
        <v>0</v>
      </c>
      <c r="D163" s="27">
        <f t="shared" si="71"/>
        <v>0</v>
      </c>
      <c r="F163" s="20" t="s">
        <v>1761</v>
      </c>
      <c r="G163" s="20">
        <v>8</v>
      </c>
      <c r="H163" s="20">
        <v>12</v>
      </c>
      <c r="I163" s="20">
        <v>1</v>
      </c>
      <c r="J163" s="20">
        <v>6</v>
      </c>
      <c r="M163" s="20">
        <f t="shared" ref="M163" si="76">IF(G163=0,N163,N163*G163)</f>
        <v>30</v>
      </c>
      <c r="N163" s="20">
        <f t="shared" ref="N163" si="77">IF(G163=0,(4*G163+H163-2*J163-3*I163+5*K163-2*L163-R163),(4*G163+H163-2*J163-3*I163+5*K163-2*L163-R163)/G163)</f>
        <v>3.75</v>
      </c>
      <c r="O163" s="20" t="s">
        <v>1762</v>
      </c>
      <c r="P163" s="20">
        <f t="shared" si="73"/>
        <v>2</v>
      </c>
      <c r="Q163" s="20">
        <f t="shared" si="74"/>
        <v>1</v>
      </c>
      <c r="R163" s="20">
        <f t="shared" ref="R163" si="78">Q163-P163</f>
        <v>-1</v>
      </c>
    </row>
    <row r="164" spans="1:18" ht="15" customHeight="1" x14ac:dyDescent="0.35">
      <c r="A164" s="20" t="s">
        <v>537</v>
      </c>
      <c r="B164" s="20" t="s">
        <v>537</v>
      </c>
      <c r="C164" s="20">
        <v>0</v>
      </c>
      <c r="D164" s="27">
        <f t="shared" si="71"/>
        <v>0</v>
      </c>
      <c r="F164" s="20" t="s">
        <v>538</v>
      </c>
      <c r="G164" s="20">
        <v>4</v>
      </c>
      <c r="H164" s="20">
        <v>2</v>
      </c>
      <c r="J164" s="20">
        <v>5</v>
      </c>
      <c r="M164" s="20">
        <f>IF(G164=0,N164,N164*G164)</f>
        <v>10</v>
      </c>
      <c r="N164" s="20">
        <f>IF(G164=0,(4*G164+H164-2*J164-3*I164+5*K164-2*L164-R164),(4*G164+H164-2*J164-3*I164+5*K164-2*L164-R164)/G164)</f>
        <v>2.5</v>
      </c>
      <c r="O164" s="20" t="s">
        <v>539</v>
      </c>
      <c r="P164" s="20">
        <f>SUM(LEN($O164)-LEN(SUBSTITUTE($O164,"-","")))/LEN("-")</f>
        <v>2</v>
      </c>
      <c r="Q164" s="20">
        <f>SUM(LEN($O164)-LEN(SUBSTITUTE($O164,"+","")))/LEN("+")</f>
        <v>0</v>
      </c>
      <c r="R164" s="20">
        <f>Q164-P164</f>
        <v>-2</v>
      </c>
    </row>
    <row r="165" spans="1:18" ht="15" customHeight="1" x14ac:dyDescent="0.25">
      <c r="A165" s="20" t="s">
        <v>926</v>
      </c>
      <c r="B165" s="20" t="s">
        <v>926</v>
      </c>
      <c r="C165" s="20">
        <v>0</v>
      </c>
      <c r="D165" s="27">
        <f t="shared" si="71"/>
        <v>0</v>
      </c>
      <c r="G165" s="20">
        <f>BIOMASS_Myell!N43</f>
        <v>509.5</v>
      </c>
      <c r="H165" s="20">
        <f>BIOMASS_Myell!O43</f>
        <v>811.19999999999993</v>
      </c>
      <c r="I165" s="20">
        <f>BIOMASS_Myell!P43</f>
        <v>135.40000000000003</v>
      </c>
      <c r="J165" s="20">
        <f>BIOMASS_Myell!Q43</f>
        <v>146.89999999999998</v>
      </c>
      <c r="K165" s="20">
        <f>BIOMASS_Myell!R43</f>
        <v>0</v>
      </c>
      <c r="L165" s="20">
        <f>BIOMASS_Myell!S43</f>
        <v>3.0999999999999996</v>
      </c>
      <c r="M165" s="20">
        <f>BIOMASS_Myell!T43</f>
        <v>2143.4</v>
      </c>
      <c r="N165" s="20">
        <f t="shared" ref="N165:N202" si="79">IF(G165=0,(4*G165+H165-2*J165-3*I165+5*K165-2*L165-R165),(4*G165+H165-2*J165-3*I165+5*K165-2*L165-R165)/G165)</f>
        <v>4.2060843964671237</v>
      </c>
      <c r="P165" s="20">
        <f t="shared" ref="P165:P204" si="80">SUM(LEN($O165)-LEN(SUBSTITUTE($O165,"-","")))/LEN("-")</f>
        <v>0</v>
      </c>
      <c r="Q165" s="20">
        <f t="shared" ref="Q165:Q204" si="81">SUM(LEN($O165)-LEN(SUBSTITUTE($O165,"+","")))/LEN("+")</f>
        <v>0</v>
      </c>
      <c r="R165" s="20">
        <f t="shared" ref="R165:R176" si="82">Q165-P165</f>
        <v>0</v>
      </c>
    </row>
    <row r="166" spans="1:18" ht="15" customHeight="1" x14ac:dyDescent="0.35">
      <c r="A166" s="20" t="s">
        <v>540</v>
      </c>
      <c r="B166" s="20" t="s">
        <v>540</v>
      </c>
      <c r="C166" s="20">
        <v>0</v>
      </c>
      <c r="D166" s="27">
        <f t="shared" si="71"/>
        <v>0</v>
      </c>
      <c r="F166" s="20" t="s">
        <v>541</v>
      </c>
      <c r="G166" s="20">
        <v>9</v>
      </c>
      <c r="H166" s="20">
        <v>7</v>
      </c>
      <c r="J166" s="20">
        <v>3</v>
      </c>
      <c r="M166" s="20">
        <f t="shared" ref="M166:M182" si="83">IF(G166=0,N166,N166*G166)</f>
        <v>38</v>
      </c>
      <c r="N166" s="20">
        <f t="shared" si="79"/>
        <v>4.2222222222222223</v>
      </c>
      <c r="O166" s="20" t="s">
        <v>542</v>
      </c>
      <c r="P166" s="20">
        <f t="shared" si="80"/>
        <v>1</v>
      </c>
      <c r="Q166" s="20">
        <f t="shared" si="81"/>
        <v>0</v>
      </c>
      <c r="R166" s="20">
        <f t="shared" si="82"/>
        <v>-1</v>
      </c>
    </row>
    <row r="167" spans="1:18" ht="15" customHeight="1" x14ac:dyDescent="0.35">
      <c r="A167" s="20" t="s">
        <v>543</v>
      </c>
      <c r="B167" s="20" t="s">
        <v>543</v>
      </c>
      <c r="C167" s="20">
        <v>0</v>
      </c>
      <c r="D167" s="27">
        <f t="shared" si="71"/>
        <v>0</v>
      </c>
      <c r="F167" s="20" t="s">
        <v>544</v>
      </c>
      <c r="H167" s="20">
        <v>1</v>
      </c>
      <c r="J167" s="20">
        <v>4</v>
      </c>
      <c r="K167" s="20">
        <v>1</v>
      </c>
      <c r="M167" s="20">
        <f t="shared" si="83"/>
        <v>0</v>
      </c>
      <c r="N167" s="20">
        <f t="shared" si="79"/>
        <v>0</v>
      </c>
      <c r="O167" s="20" t="s">
        <v>545</v>
      </c>
      <c r="P167" s="20">
        <f t="shared" si="80"/>
        <v>2</v>
      </c>
      <c r="Q167" s="20">
        <f t="shared" si="81"/>
        <v>0</v>
      </c>
      <c r="R167" s="20">
        <f t="shared" si="82"/>
        <v>-2</v>
      </c>
    </row>
    <row r="168" spans="1:18" s="45" customFormat="1" ht="15" customHeight="1" x14ac:dyDescent="0.35">
      <c r="A168" s="45" t="s">
        <v>630</v>
      </c>
      <c r="B168" s="45" t="s">
        <v>630</v>
      </c>
      <c r="C168" s="45">
        <v>0</v>
      </c>
      <c r="D168" s="45">
        <f t="shared" si="71"/>
        <v>1</v>
      </c>
      <c r="F168" s="45" t="s">
        <v>544</v>
      </c>
      <c r="H168" s="45">
        <v>1</v>
      </c>
      <c r="J168" s="45">
        <v>4</v>
      </c>
      <c r="K168" s="45">
        <v>1</v>
      </c>
      <c r="M168" s="45">
        <f t="shared" si="83"/>
        <v>0</v>
      </c>
      <c r="N168" s="45">
        <f t="shared" si="79"/>
        <v>0</v>
      </c>
      <c r="O168" s="45" t="s">
        <v>545</v>
      </c>
      <c r="P168" s="45">
        <f t="shared" si="80"/>
        <v>2</v>
      </c>
      <c r="Q168" s="45">
        <f t="shared" si="81"/>
        <v>0</v>
      </c>
      <c r="R168" s="45">
        <f t="shared" si="82"/>
        <v>-2</v>
      </c>
    </row>
    <row r="169" spans="1:18" ht="15" customHeight="1" x14ac:dyDescent="0.35">
      <c r="A169" s="20" t="s">
        <v>546</v>
      </c>
      <c r="B169" s="20" t="s">
        <v>546</v>
      </c>
      <c r="C169" s="20">
        <v>0</v>
      </c>
      <c r="D169" s="27">
        <f t="shared" si="71"/>
        <v>0</v>
      </c>
      <c r="F169" s="20" t="s">
        <v>547</v>
      </c>
      <c r="G169" s="20">
        <v>3</v>
      </c>
      <c r="H169" s="20">
        <v>2</v>
      </c>
      <c r="J169" s="20">
        <v>6</v>
      </c>
      <c r="K169" s="20">
        <v>1</v>
      </c>
      <c r="M169" s="20">
        <f t="shared" si="83"/>
        <v>10</v>
      </c>
      <c r="N169" s="20">
        <f t="shared" si="79"/>
        <v>3.3333333333333335</v>
      </c>
      <c r="O169" s="20" t="s">
        <v>548</v>
      </c>
      <c r="P169" s="20">
        <f t="shared" si="80"/>
        <v>3</v>
      </c>
      <c r="Q169" s="20">
        <f t="shared" si="81"/>
        <v>0</v>
      </c>
      <c r="R169" s="20">
        <f t="shared" si="82"/>
        <v>-3</v>
      </c>
    </row>
    <row r="170" spans="1:18" ht="15" customHeight="1" x14ac:dyDescent="0.35">
      <c r="A170" s="20" t="s">
        <v>549</v>
      </c>
      <c r="B170" s="20" t="s">
        <v>549</v>
      </c>
      <c r="C170" s="20">
        <v>0</v>
      </c>
      <c r="D170" s="27">
        <f t="shared" si="71"/>
        <v>0</v>
      </c>
      <c r="F170" s="20" t="s">
        <v>550</v>
      </c>
      <c r="G170" s="20">
        <v>15</v>
      </c>
      <c r="H170" s="20">
        <v>19</v>
      </c>
      <c r="I170" s="20">
        <v>5</v>
      </c>
      <c r="J170" s="20">
        <v>14</v>
      </c>
      <c r="K170" s="20">
        <v>2</v>
      </c>
      <c r="M170" s="20">
        <f t="shared" si="83"/>
        <v>50</v>
      </c>
      <c r="N170" s="20">
        <f t="shared" si="79"/>
        <v>3.3333333333333335</v>
      </c>
      <c r="O170" s="20" t="s">
        <v>551</v>
      </c>
      <c r="P170" s="20">
        <f t="shared" si="80"/>
        <v>4</v>
      </c>
      <c r="Q170" s="20">
        <f t="shared" si="81"/>
        <v>0</v>
      </c>
      <c r="R170" s="20">
        <f t="shared" si="82"/>
        <v>-4</v>
      </c>
    </row>
    <row r="171" spans="1:18" ht="15" customHeight="1" x14ac:dyDescent="0.35">
      <c r="A171" s="20" t="s">
        <v>552</v>
      </c>
      <c r="B171" s="20" t="s">
        <v>552</v>
      </c>
      <c r="C171" s="20">
        <v>0</v>
      </c>
      <c r="D171" s="27">
        <f t="shared" si="71"/>
        <v>0</v>
      </c>
      <c r="F171" s="20" t="s">
        <v>553</v>
      </c>
      <c r="G171" s="20">
        <v>15</v>
      </c>
      <c r="H171" s="20">
        <v>19</v>
      </c>
      <c r="I171" s="20">
        <v>5</v>
      </c>
      <c r="J171" s="20">
        <v>20</v>
      </c>
      <c r="K171" s="20">
        <v>4</v>
      </c>
      <c r="M171" s="20">
        <f t="shared" si="83"/>
        <v>50</v>
      </c>
      <c r="N171" s="20">
        <f t="shared" si="79"/>
        <v>3.3333333333333335</v>
      </c>
      <c r="O171" s="20" t="s">
        <v>554</v>
      </c>
      <c r="P171" s="20">
        <f t="shared" si="80"/>
        <v>6</v>
      </c>
      <c r="Q171" s="20">
        <f t="shared" si="81"/>
        <v>0</v>
      </c>
      <c r="R171" s="20">
        <f t="shared" si="82"/>
        <v>-6</v>
      </c>
    </row>
    <row r="172" spans="1:18" ht="15" customHeight="1" x14ac:dyDescent="0.35">
      <c r="A172" s="20" t="s">
        <v>555</v>
      </c>
      <c r="B172" s="20" t="s">
        <v>555</v>
      </c>
      <c r="C172" s="20">
        <v>0</v>
      </c>
      <c r="D172" s="27">
        <f t="shared" si="71"/>
        <v>0</v>
      </c>
      <c r="F172" s="20" t="s">
        <v>556</v>
      </c>
      <c r="G172" s="20">
        <v>15</v>
      </c>
      <c r="H172" s="20">
        <v>21</v>
      </c>
      <c r="I172" s="20">
        <v>5</v>
      </c>
      <c r="J172" s="20">
        <v>15</v>
      </c>
      <c r="K172" s="20">
        <v>2</v>
      </c>
      <c r="M172" s="20">
        <f t="shared" si="83"/>
        <v>50</v>
      </c>
      <c r="N172" s="20">
        <f t="shared" si="79"/>
        <v>3.3333333333333335</v>
      </c>
      <c r="O172" s="20" t="s">
        <v>557</v>
      </c>
      <c r="P172" s="20">
        <f t="shared" si="80"/>
        <v>4</v>
      </c>
      <c r="Q172" s="20">
        <f t="shared" si="81"/>
        <v>0</v>
      </c>
      <c r="R172" s="20">
        <f t="shared" si="82"/>
        <v>-4</v>
      </c>
    </row>
    <row r="173" spans="1:18" ht="15" customHeight="1" x14ac:dyDescent="0.35">
      <c r="A173" s="20" t="s">
        <v>558</v>
      </c>
      <c r="B173" s="20" t="s">
        <v>558</v>
      </c>
      <c r="C173" s="20">
        <v>0</v>
      </c>
      <c r="D173" s="27">
        <f t="shared" si="71"/>
        <v>0</v>
      </c>
      <c r="F173" s="20" t="s">
        <v>556</v>
      </c>
      <c r="G173" s="20">
        <v>15</v>
      </c>
      <c r="H173" s="20">
        <v>21</v>
      </c>
      <c r="I173" s="20">
        <v>5</v>
      </c>
      <c r="J173" s="20">
        <v>15</v>
      </c>
      <c r="K173" s="20">
        <v>2</v>
      </c>
      <c r="M173" s="20">
        <f t="shared" si="83"/>
        <v>50</v>
      </c>
      <c r="N173" s="20">
        <f t="shared" si="79"/>
        <v>3.3333333333333335</v>
      </c>
      <c r="O173" s="20" t="s">
        <v>559</v>
      </c>
      <c r="P173" s="20">
        <f t="shared" si="80"/>
        <v>4</v>
      </c>
      <c r="Q173" s="20">
        <f t="shared" si="81"/>
        <v>0</v>
      </c>
      <c r="R173" s="20">
        <f t="shared" si="82"/>
        <v>-4</v>
      </c>
    </row>
    <row r="174" spans="1:18" ht="15" customHeight="1" x14ac:dyDescent="0.35">
      <c r="A174" s="20" t="s">
        <v>560</v>
      </c>
      <c r="B174" s="20" t="s">
        <v>560</v>
      </c>
      <c r="C174" s="20">
        <v>0</v>
      </c>
      <c r="D174" s="27">
        <f t="shared" si="71"/>
        <v>0</v>
      </c>
      <c r="F174" s="20" t="s">
        <v>561</v>
      </c>
      <c r="G174" s="20">
        <v>9</v>
      </c>
      <c r="H174" s="20">
        <v>7</v>
      </c>
      <c r="J174" s="20">
        <v>4</v>
      </c>
      <c r="M174" s="20">
        <f t="shared" si="83"/>
        <v>36</v>
      </c>
      <c r="N174" s="20">
        <f t="shared" si="79"/>
        <v>4</v>
      </c>
      <c r="O174" s="20" t="s">
        <v>938</v>
      </c>
      <c r="P174" s="20">
        <f t="shared" si="80"/>
        <v>1</v>
      </c>
      <c r="Q174" s="20">
        <f t="shared" si="81"/>
        <v>0</v>
      </c>
      <c r="R174" s="20">
        <f t="shared" si="82"/>
        <v>-1</v>
      </c>
    </row>
    <row r="175" spans="1:18" ht="15" customHeight="1" x14ac:dyDescent="0.35">
      <c r="A175" s="20" t="s">
        <v>562</v>
      </c>
      <c r="B175" s="20" t="s">
        <v>562</v>
      </c>
      <c r="C175" s="20">
        <v>0</v>
      </c>
      <c r="D175" s="27">
        <f t="shared" si="71"/>
        <v>0</v>
      </c>
      <c r="F175" s="20" t="s">
        <v>563</v>
      </c>
      <c r="H175" s="20">
        <v>1</v>
      </c>
      <c r="J175" s="20">
        <v>7</v>
      </c>
      <c r="K175" s="20">
        <v>2</v>
      </c>
      <c r="M175" s="20">
        <f>IF(G175=0,N175,N175*G175)</f>
        <v>0</v>
      </c>
      <c r="N175" s="20">
        <f>IF(G175=0,(4*G175+H175-2*J175-3*I175+5*K175-2*L175-R175),(4*G175+H175-2*J175-3*I175+5*K175-2*L175-R175)/G175)</f>
        <v>0</v>
      </c>
      <c r="O175" s="20" t="s">
        <v>564</v>
      </c>
      <c r="P175" s="20">
        <f t="shared" si="80"/>
        <v>3</v>
      </c>
      <c r="Q175" s="20">
        <f t="shared" si="81"/>
        <v>0</v>
      </c>
      <c r="R175" s="20">
        <f t="shared" si="82"/>
        <v>-3</v>
      </c>
    </row>
    <row r="176" spans="1:18" ht="15" customHeight="1" x14ac:dyDescent="0.35">
      <c r="A176" s="20" t="s">
        <v>565</v>
      </c>
      <c r="B176" s="20" t="s">
        <v>565</v>
      </c>
      <c r="C176" s="20">
        <v>0</v>
      </c>
      <c r="D176" s="27">
        <f t="shared" si="71"/>
        <v>0</v>
      </c>
      <c r="F176" s="20" t="s">
        <v>566</v>
      </c>
      <c r="G176" s="20">
        <v>10</v>
      </c>
      <c r="H176" s="20">
        <v>8</v>
      </c>
      <c r="J176" s="20">
        <v>6</v>
      </c>
      <c r="M176" s="20">
        <f t="shared" si="83"/>
        <v>38</v>
      </c>
      <c r="N176" s="20">
        <f t="shared" si="79"/>
        <v>3.8</v>
      </c>
      <c r="O176" s="20" t="s">
        <v>567</v>
      </c>
      <c r="P176" s="20">
        <f t="shared" si="80"/>
        <v>2</v>
      </c>
      <c r="Q176" s="20">
        <f t="shared" si="81"/>
        <v>0</v>
      </c>
      <c r="R176" s="20">
        <f t="shared" si="82"/>
        <v>-2</v>
      </c>
    </row>
    <row r="177" spans="1:18" ht="15" customHeight="1" x14ac:dyDescent="0.25">
      <c r="A177" s="20" t="s">
        <v>568</v>
      </c>
      <c r="B177" s="20" t="s">
        <v>568</v>
      </c>
      <c r="C177" s="20">
        <v>0</v>
      </c>
      <c r="D177" s="27">
        <f t="shared" si="71"/>
        <v>0</v>
      </c>
      <c r="F177" s="20" t="s">
        <v>569</v>
      </c>
      <c r="G177" s="20">
        <v>0</v>
      </c>
      <c r="H177" s="20">
        <v>1</v>
      </c>
      <c r="M177" s="20">
        <f t="shared" si="83"/>
        <v>0</v>
      </c>
      <c r="N177" s="20">
        <f t="shared" si="79"/>
        <v>0</v>
      </c>
      <c r="O177" s="20" t="s">
        <v>570</v>
      </c>
      <c r="P177" s="20">
        <f t="shared" si="80"/>
        <v>0</v>
      </c>
      <c r="Q177" s="20">
        <f t="shared" si="81"/>
        <v>1</v>
      </c>
      <c r="R177" s="20">
        <v>1</v>
      </c>
    </row>
    <row r="178" spans="1:18" s="45" customFormat="1" ht="15" customHeight="1" x14ac:dyDescent="0.25">
      <c r="A178" s="45" t="s">
        <v>934</v>
      </c>
      <c r="B178" s="45" t="s">
        <v>934</v>
      </c>
      <c r="C178" s="45">
        <v>0</v>
      </c>
      <c r="D178" s="45">
        <f t="shared" si="71"/>
        <v>1</v>
      </c>
      <c r="F178" s="45" t="s">
        <v>569</v>
      </c>
      <c r="H178" s="45">
        <v>1</v>
      </c>
      <c r="M178" s="45">
        <f t="shared" si="83"/>
        <v>0</v>
      </c>
      <c r="N178" s="45">
        <f t="shared" si="79"/>
        <v>0</v>
      </c>
      <c r="O178" s="45" t="s">
        <v>570</v>
      </c>
      <c r="P178" s="45">
        <f t="shared" si="80"/>
        <v>0</v>
      </c>
      <c r="Q178" s="45">
        <f t="shared" si="81"/>
        <v>1</v>
      </c>
      <c r="R178" s="45">
        <v>1</v>
      </c>
    </row>
    <row r="179" spans="1:18" ht="15" customHeight="1" x14ac:dyDescent="0.25">
      <c r="A179" s="20" t="s">
        <v>571</v>
      </c>
      <c r="B179" s="20" t="s">
        <v>571</v>
      </c>
      <c r="C179" s="20">
        <v>0</v>
      </c>
      <c r="D179" s="27">
        <f t="shared" si="71"/>
        <v>0</v>
      </c>
      <c r="F179" s="20" t="s">
        <v>569</v>
      </c>
      <c r="H179" s="20">
        <v>1</v>
      </c>
      <c r="M179" s="20">
        <f t="shared" si="83"/>
        <v>0</v>
      </c>
      <c r="N179" s="20">
        <f t="shared" si="79"/>
        <v>0</v>
      </c>
      <c r="O179" s="20" t="s">
        <v>570</v>
      </c>
      <c r="P179" s="20">
        <f t="shared" si="80"/>
        <v>0</v>
      </c>
      <c r="Q179" s="20">
        <f t="shared" si="81"/>
        <v>1</v>
      </c>
      <c r="R179" s="20">
        <v>1</v>
      </c>
    </row>
    <row r="180" spans="1:18" ht="15" customHeight="1" x14ac:dyDescent="0.35">
      <c r="A180" s="20" t="s">
        <v>572</v>
      </c>
      <c r="B180" s="20" t="s">
        <v>572</v>
      </c>
      <c r="C180" s="20">
        <v>0</v>
      </c>
      <c r="D180" s="27">
        <f t="shared" si="71"/>
        <v>0</v>
      </c>
      <c r="F180" s="20" t="s">
        <v>573</v>
      </c>
      <c r="G180" s="20">
        <v>5</v>
      </c>
      <c r="H180" s="20">
        <v>8</v>
      </c>
      <c r="J180" s="20">
        <v>14</v>
      </c>
      <c r="K180" s="20">
        <v>3</v>
      </c>
      <c r="M180" s="20">
        <f t="shared" si="83"/>
        <v>20</v>
      </c>
      <c r="N180" s="20">
        <f t="shared" si="79"/>
        <v>4</v>
      </c>
      <c r="O180" s="20" t="s">
        <v>574</v>
      </c>
      <c r="P180" s="20">
        <f t="shared" si="80"/>
        <v>5</v>
      </c>
      <c r="Q180" s="20">
        <f t="shared" si="81"/>
        <v>0</v>
      </c>
      <c r="R180" s="20">
        <f>Q180-P180</f>
        <v>-5</v>
      </c>
    </row>
    <row r="181" spans="1:18" ht="15" customHeight="1" x14ac:dyDescent="0.35">
      <c r="A181" s="20" t="s">
        <v>575</v>
      </c>
      <c r="B181" s="20" t="s">
        <v>575</v>
      </c>
      <c r="C181" s="20">
        <v>0</v>
      </c>
      <c r="D181" s="27">
        <f t="shared" si="71"/>
        <v>0</v>
      </c>
      <c r="F181" s="20" t="s">
        <v>576</v>
      </c>
      <c r="G181" s="20">
        <v>3</v>
      </c>
      <c r="H181" s="20">
        <v>3</v>
      </c>
      <c r="J181" s="20">
        <v>3</v>
      </c>
      <c r="M181" s="20">
        <f t="shared" si="83"/>
        <v>10</v>
      </c>
      <c r="N181" s="20">
        <f t="shared" si="79"/>
        <v>3.3333333333333335</v>
      </c>
      <c r="O181" s="20" t="s">
        <v>577</v>
      </c>
      <c r="P181" s="20">
        <f t="shared" si="80"/>
        <v>1</v>
      </c>
      <c r="Q181" s="20">
        <f t="shared" si="81"/>
        <v>0</v>
      </c>
      <c r="R181" s="20">
        <f>Q181-P181</f>
        <v>-1</v>
      </c>
    </row>
    <row r="182" spans="1:18" ht="15" customHeight="1" x14ac:dyDescent="0.35">
      <c r="A182" s="20" t="s">
        <v>578</v>
      </c>
      <c r="B182" s="20" t="s">
        <v>578</v>
      </c>
      <c r="C182" s="20">
        <v>0</v>
      </c>
      <c r="D182" s="27">
        <f t="shared" si="71"/>
        <v>0</v>
      </c>
      <c r="F182" s="20" t="s">
        <v>579</v>
      </c>
      <c r="G182" s="20">
        <v>5</v>
      </c>
      <c r="H182" s="20">
        <v>9</v>
      </c>
      <c r="J182" s="20">
        <v>8</v>
      </c>
      <c r="K182" s="20">
        <v>1</v>
      </c>
      <c r="M182" s="20">
        <f t="shared" si="83"/>
        <v>20</v>
      </c>
      <c r="N182" s="20">
        <f t="shared" si="79"/>
        <v>4</v>
      </c>
      <c r="O182" s="20" t="s">
        <v>580</v>
      </c>
      <c r="P182" s="20">
        <f t="shared" si="80"/>
        <v>2</v>
      </c>
      <c r="Q182" s="20">
        <f t="shared" si="81"/>
        <v>0</v>
      </c>
      <c r="R182" s="20">
        <f>Q182-P182</f>
        <v>-2</v>
      </c>
    </row>
    <row r="183" spans="1:18" ht="15" customHeight="1" x14ac:dyDescent="0.25">
      <c r="A183" s="20" t="s">
        <v>581</v>
      </c>
      <c r="B183" s="20" t="s">
        <v>581</v>
      </c>
      <c r="C183" s="20">
        <v>0</v>
      </c>
      <c r="D183" s="27">
        <f t="shared" si="71"/>
        <v>0</v>
      </c>
      <c r="G183" s="20">
        <f>BIOMASS_Myell!N14</f>
        <v>9.43</v>
      </c>
      <c r="H183" s="20">
        <f>BIOMASS_Myell!O14</f>
        <v>10.78</v>
      </c>
      <c r="I183" s="20">
        <f>BIOMASS_Myell!P14</f>
        <v>3.64</v>
      </c>
      <c r="J183" s="20">
        <f>BIOMASS_Myell!Q14</f>
        <v>7.0599999999999987</v>
      </c>
      <c r="K183" s="20">
        <f>BIOMASS_Myell!R14</f>
        <v>1</v>
      </c>
      <c r="L183" s="20">
        <f>BIOMASS_Myell!S14</f>
        <v>0</v>
      </c>
      <c r="M183" s="20">
        <f>BIOMASS_Myell!T14</f>
        <v>29.46</v>
      </c>
      <c r="N183" s="20">
        <f t="shared" si="79"/>
        <v>3.0180275715800637</v>
      </c>
      <c r="P183" s="20">
        <f t="shared" si="80"/>
        <v>0</v>
      </c>
      <c r="Q183" s="20">
        <f t="shared" si="81"/>
        <v>0</v>
      </c>
      <c r="R183" s="20">
        <v>0</v>
      </c>
    </row>
    <row r="184" spans="1:18" ht="15" customHeight="1" x14ac:dyDescent="0.35">
      <c r="A184" s="20" t="s">
        <v>582</v>
      </c>
      <c r="B184" s="20" t="s">
        <v>582</v>
      </c>
      <c r="C184" s="20">
        <v>0</v>
      </c>
      <c r="D184" s="27">
        <f t="shared" si="71"/>
        <v>0</v>
      </c>
      <c r="F184" s="20" t="s">
        <v>583</v>
      </c>
      <c r="G184" s="20">
        <v>13</v>
      </c>
      <c r="H184" s="20">
        <v>15</v>
      </c>
      <c r="I184" s="20">
        <v>4</v>
      </c>
      <c r="J184" s="20">
        <v>12</v>
      </c>
      <c r="K184" s="20">
        <v>1</v>
      </c>
      <c r="M184" s="20">
        <f t="shared" ref="M184:M202" si="84">IF(G184=0,N184,N184*G184)</f>
        <v>40</v>
      </c>
      <c r="N184" s="20">
        <f t="shared" si="79"/>
        <v>3.0769230769230771</v>
      </c>
      <c r="O184" s="20" t="s">
        <v>584</v>
      </c>
      <c r="P184" s="20">
        <f t="shared" si="80"/>
        <v>4</v>
      </c>
      <c r="Q184" s="20">
        <f t="shared" si="81"/>
        <v>0</v>
      </c>
      <c r="R184" s="20">
        <f t="shared" ref="R184:R202" si="85">Q184-P184</f>
        <v>-4</v>
      </c>
    </row>
    <row r="185" spans="1:18" ht="15" customHeight="1" x14ac:dyDescent="0.35">
      <c r="A185" s="20" t="s">
        <v>585</v>
      </c>
      <c r="B185" s="20" t="s">
        <v>585</v>
      </c>
      <c r="C185" s="20">
        <v>0</v>
      </c>
      <c r="D185" s="27">
        <f t="shared" si="71"/>
        <v>0</v>
      </c>
      <c r="F185" s="20" t="s">
        <v>586</v>
      </c>
      <c r="G185" s="20">
        <v>5</v>
      </c>
      <c r="H185" s="20">
        <v>5</v>
      </c>
      <c r="I185" s="20">
        <v>2</v>
      </c>
      <c r="J185" s="20">
        <v>4</v>
      </c>
      <c r="M185" s="20">
        <f t="shared" si="84"/>
        <v>12</v>
      </c>
      <c r="N185" s="20">
        <f t="shared" si="79"/>
        <v>2.4</v>
      </c>
      <c r="O185" s="20" t="s">
        <v>587</v>
      </c>
      <c r="P185" s="20">
        <f t="shared" si="80"/>
        <v>1</v>
      </c>
      <c r="Q185" s="20">
        <f t="shared" si="81"/>
        <v>0</v>
      </c>
      <c r="R185" s="20">
        <f t="shared" si="85"/>
        <v>-1</v>
      </c>
    </row>
    <row r="186" spans="1:18" ht="15" customHeight="1" x14ac:dyDescent="0.35">
      <c r="A186" s="20" t="s">
        <v>588</v>
      </c>
      <c r="B186" s="20" t="s">
        <v>588</v>
      </c>
      <c r="C186" s="20">
        <v>0</v>
      </c>
      <c r="D186" s="27">
        <f t="shared" si="71"/>
        <v>0</v>
      </c>
      <c r="F186" s="20" t="s">
        <v>589</v>
      </c>
      <c r="G186" s="20">
        <v>7</v>
      </c>
      <c r="H186" s="20">
        <v>12</v>
      </c>
      <c r="J186" s="20">
        <v>13</v>
      </c>
      <c r="K186" s="20">
        <v>2</v>
      </c>
      <c r="M186" s="20">
        <f t="shared" si="84"/>
        <v>28</v>
      </c>
      <c r="N186" s="20">
        <f t="shared" si="79"/>
        <v>4</v>
      </c>
      <c r="O186" s="20" t="s">
        <v>590</v>
      </c>
      <c r="P186" s="20">
        <f t="shared" si="80"/>
        <v>4</v>
      </c>
      <c r="Q186" s="20">
        <f t="shared" si="81"/>
        <v>0</v>
      </c>
      <c r="R186" s="20">
        <f t="shared" si="85"/>
        <v>-4</v>
      </c>
    </row>
    <row r="187" spans="1:18" ht="15" customHeight="1" x14ac:dyDescent="0.35">
      <c r="A187" s="20" t="s">
        <v>591</v>
      </c>
      <c r="B187" s="20" t="s">
        <v>591</v>
      </c>
      <c r="C187" s="20">
        <v>0</v>
      </c>
      <c r="D187" s="27">
        <f t="shared" si="71"/>
        <v>0</v>
      </c>
      <c r="F187" s="20" t="s">
        <v>592</v>
      </c>
      <c r="G187" s="20">
        <v>7</v>
      </c>
      <c r="H187" s="20">
        <v>13</v>
      </c>
      <c r="J187" s="20">
        <v>10</v>
      </c>
      <c r="K187" s="20">
        <v>1</v>
      </c>
      <c r="M187" s="20">
        <f t="shared" si="84"/>
        <v>28</v>
      </c>
      <c r="N187" s="20">
        <f t="shared" si="79"/>
        <v>4</v>
      </c>
      <c r="O187" s="20" t="s">
        <v>593</v>
      </c>
      <c r="P187" s="20">
        <f t="shared" si="80"/>
        <v>2</v>
      </c>
      <c r="Q187" s="20">
        <f t="shared" si="81"/>
        <v>0</v>
      </c>
      <c r="R187" s="20">
        <f t="shared" si="85"/>
        <v>-2</v>
      </c>
    </row>
    <row r="188" spans="1:18" ht="15" customHeight="1" x14ac:dyDescent="0.35">
      <c r="A188" s="20" t="s">
        <v>594</v>
      </c>
      <c r="B188" s="20" t="s">
        <v>594</v>
      </c>
      <c r="C188" s="20">
        <v>0</v>
      </c>
      <c r="D188" s="27">
        <f t="shared" si="71"/>
        <v>0</v>
      </c>
      <c r="F188" s="20" t="s">
        <v>595</v>
      </c>
      <c r="G188" s="20">
        <v>7</v>
      </c>
      <c r="H188" s="20">
        <v>9</v>
      </c>
      <c r="J188" s="20">
        <v>5</v>
      </c>
      <c r="M188" s="20">
        <f t="shared" si="84"/>
        <v>28</v>
      </c>
      <c r="N188" s="20">
        <f t="shared" si="79"/>
        <v>4</v>
      </c>
      <c r="O188" s="20" t="s">
        <v>596</v>
      </c>
      <c r="P188" s="20">
        <f t="shared" si="80"/>
        <v>1</v>
      </c>
      <c r="Q188" s="20">
        <f t="shared" si="81"/>
        <v>0</v>
      </c>
      <c r="R188" s="20">
        <f t="shared" si="85"/>
        <v>-1</v>
      </c>
    </row>
    <row r="189" spans="1:18" ht="15" customHeight="1" x14ac:dyDescent="0.35">
      <c r="A189" s="20" t="s">
        <v>597</v>
      </c>
      <c r="B189" s="20" t="s">
        <v>597</v>
      </c>
      <c r="C189" s="20">
        <v>0</v>
      </c>
      <c r="D189" s="27">
        <f t="shared" si="71"/>
        <v>0</v>
      </c>
      <c r="F189" s="20" t="s">
        <v>598</v>
      </c>
      <c r="G189" s="20">
        <v>3</v>
      </c>
      <c r="H189" s="20">
        <v>7</v>
      </c>
      <c r="J189" s="20">
        <v>6</v>
      </c>
      <c r="K189" s="20">
        <v>1</v>
      </c>
      <c r="M189" s="20">
        <f t="shared" si="84"/>
        <v>14</v>
      </c>
      <c r="N189" s="20">
        <f t="shared" si="79"/>
        <v>4.666666666666667</v>
      </c>
      <c r="O189" s="20" t="s">
        <v>599</v>
      </c>
      <c r="P189" s="20">
        <f t="shared" si="80"/>
        <v>2</v>
      </c>
      <c r="Q189" s="20">
        <f t="shared" si="81"/>
        <v>0</v>
      </c>
      <c r="R189" s="20">
        <f t="shared" si="85"/>
        <v>-2</v>
      </c>
    </row>
    <row r="190" spans="1:18" ht="15" customHeight="1" x14ac:dyDescent="0.35">
      <c r="A190" s="20" t="s">
        <v>600</v>
      </c>
      <c r="B190" s="20" t="s">
        <v>600</v>
      </c>
      <c r="C190" s="20">
        <v>0</v>
      </c>
      <c r="D190" s="27">
        <f t="shared" ref="D190:D216" si="86">IF(OR(EXACT(A190,"CO2_out"),EXACT(A190,"Fe_II_ext"),EXACT(A190,"Fe_III_ext"),EXACT(A190,"formate_ext"),EXACT(A190,"formaldehyde_ext"),EXACT(A190,"H2O"),EXACT(A190,"H2O2_ext"),EXACT(A190,"H2S_ext"),EXACT(A190,"kg_biomass_EXT"),EXACT(A190,"Maintenance_leak"),EXACT(A190,"NH3_ext"),EXACT(A190,"O2_out"),EXACT(A190,"Phosphate_out"),EXACT(A190,"proton_external"),EXACT(A190,"Sulfate_ext"),EXACT(A190,"Sulfite_ext"),EXACT(A190,"Sulfur_ext"),EXACT(A190,"tetrathionate_ext"),EXACT(A190,"Thiosulfate_ext")),1,0)</f>
        <v>0</v>
      </c>
      <c r="F190" s="20" t="s">
        <v>601</v>
      </c>
      <c r="G190" s="20">
        <v>4</v>
      </c>
      <c r="H190" s="20">
        <v>4</v>
      </c>
      <c r="J190" s="20">
        <v>4</v>
      </c>
      <c r="M190" s="20">
        <f t="shared" si="84"/>
        <v>14</v>
      </c>
      <c r="N190" s="20">
        <f t="shared" si="79"/>
        <v>3.5</v>
      </c>
      <c r="O190" s="20" t="s">
        <v>602</v>
      </c>
      <c r="P190" s="20">
        <f t="shared" si="80"/>
        <v>2</v>
      </c>
      <c r="Q190" s="20">
        <f t="shared" si="81"/>
        <v>0</v>
      </c>
      <c r="R190" s="20">
        <f t="shared" si="85"/>
        <v>-2</v>
      </c>
    </row>
    <row r="191" spans="1:18" ht="15" customHeight="1" x14ac:dyDescent="0.35">
      <c r="A191" s="20" t="s">
        <v>603</v>
      </c>
      <c r="B191" s="20" t="s">
        <v>603</v>
      </c>
      <c r="C191" s="20">
        <v>0</v>
      </c>
      <c r="D191" s="27">
        <f t="shared" si="86"/>
        <v>0</v>
      </c>
      <c r="F191" s="20" t="s">
        <v>604</v>
      </c>
      <c r="G191" s="20">
        <v>25</v>
      </c>
      <c r="H191" s="20">
        <v>35</v>
      </c>
      <c r="I191" s="20">
        <v>7</v>
      </c>
      <c r="J191" s="20">
        <v>19</v>
      </c>
      <c r="K191" s="20">
        <v>3</v>
      </c>
      <c r="L191" s="20">
        <v>1</v>
      </c>
      <c r="M191" s="20">
        <f t="shared" si="84"/>
        <v>94</v>
      </c>
      <c r="N191" s="20">
        <f t="shared" si="79"/>
        <v>3.76</v>
      </c>
      <c r="O191" s="20" t="s">
        <v>605</v>
      </c>
      <c r="P191" s="20">
        <f t="shared" si="80"/>
        <v>5</v>
      </c>
      <c r="Q191" s="20">
        <f t="shared" si="81"/>
        <v>0</v>
      </c>
      <c r="R191" s="20">
        <f t="shared" si="85"/>
        <v>-5</v>
      </c>
    </row>
    <row r="192" spans="1:18" ht="15" customHeight="1" x14ac:dyDescent="0.35">
      <c r="A192" s="20" t="s">
        <v>1769</v>
      </c>
      <c r="B192" s="20" t="s">
        <v>1769</v>
      </c>
      <c r="C192" s="20">
        <v>0</v>
      </c>
      <c r="D192" s="27">
        <f t="shared" si="86"/>
        <v>0</v>
      </c>
      <c r="F192" s="20" t="s">
        <v>1777</v>
      </c>
      <c r="J192" s="20">
        <v>4</v>
      </c>
      <c r="L192" s="20">
        <v>1</v>
      </c>
      <c r="M192" s="20">
        <f t="shared" ref="M192" si="87">IF(G192=0,N192,N192*G192)</f>
        <v>-8</v>
      </c>
      <c r="N192" s="20">
        <f t="shared" ref="N192" si="88">IF(G192=0,(4*G192+H192-2*J192-3*I192+5*K192-2*L192-R192),(4*G192+H192-2*J192-3*I192+5*K192-2*L192-R192)/G192)</f>
        <v>-8</v>
      </c>
      <c r="O192" s="20" t="s">
        <v>1778</v>
      </c>
      <c r="P192" s="20">
        <f t="shared" si="80"/>
        <v>2</v>
      </c>
      <c r="Q192" s="20">
        <f t="shared" si="81"/>
        <v>0</v>
      </c>
      <c r="R192" s="20">
        <f t="shared" si="85"/>
        <v>-2</v>
      </c>
    </row>
    <row r="193" spans="1:18" s="45" customFormat="1" ht="15" customHeight="1" x14ac:dyDescent="0.35">
      <c r="A193" s="45" t="s">
        <v>1826</v>
      </c>
      <c r="B193" s="45" t="s">
        <v>1826</v>
      </c>
      <c r="C193" s="45">
        <v>0</v>
      </c>
      <c r="D193" s="45">
        <f t="shared" si="86"/>
        <v>1</v>
      </c>
      <c r="F193" s="45" t="s">
        <v>1777</v>
      </c>
      <c r="J193" s="45">
        <v>4</v>
      </c>
      <c r="L193" s="45">
        <v>1</v>
      </c>
      <c r="M193" s="45">
        <f t="shared" ref="M193" si="89">IF(G193=0,N193,N193*G193)</f>
        <v>-8</v>
      </c>
      <c r="N193" s="45">
        <f t="shared" ref="N193" si="90">IF(G193=0,(4*G193+H193-2*J193-3*I193+5*K193-2*L193-R193),(4*G193+H193-2*J193-3*I193+5*K193-2*L193-R193)/G193)</f>
        <v>-8</v>
      </c>
      <c r="O193" s="45" t="s">
        <v>1778</v>
      </c>
      <c r="P193" s="45">
        <f t="shared" si="80"/>
        <v>2</v>
      </c>
      <c r="Q193" s="45">
        <f t="shared" si="81"/>
        <v>0</v>
      </c>
      <c r="R193" s="45">
        <f t="shared" ref="R193" si="91">Q193-P193</f>
        <v>-2</v>
      </c>
    </row>
    <row r="194" spans="1:18" ht="15" customHeight="1" x14ac:dyDescent="0.35">
      <c r="A194" s="20" t="s">
        <v>1738</v>
      </c>
      <c r="B194" s="20" t="s">
        <v>1738</v>
      </c>
      <c r="C194" s="20">
        <v>0</v>
      </c>
      <c r="D194" s="27">
        <f t="shared" si="86"/>
        <v>0</v>
      </c>
      <c r="F194" s="20" t="s">
        <v>1751</v>
      </c>
      <c r="G194" s="20">
        <v>0</v>
      </c>
      <c r="H194" s="20">
        <v>0</v>
      </c>
      <c r="I194" s="20">
        <v>0</v>
      </c>
      <c r="J194" s="20">
        <v>3</v>
      </c>
      <c r="K194" s="20">
        <v>0</v>
      </c>
      <c r="L194" s="20">
        <v>1</v>
      </c>
      <c r="M194" s="20">
        <f t="shared" si="84"/>
        <v>-6</v>
      </c>
      <c r="N194" s="20">
        <f t="shared" si="79"/>
        <v>-6</v>
      </c>
      <c r="O194" s="20" t="s">
        <v>1752</v>
      </c>
      <c r="P194" s="20">
        <f t="shared" si="80"/>
        <v>2</v>
      </c>
      <c r="Q194" s="20">
        <f t="shared" si="81"/>
        <v>0</v>
      </c>
      <c r="R194" s="20">
        <f t="shared" si="85"/>
        <v>-2</v>
      </c>
    </row>
    <row r="195" spans="1:18" s="45" customFormat="1" ht="15" customHeight="1" x14ac:dyDescent="0.35">
      <c r="A195" s="45" t="s">
        <v>1825</v>
      </c>
      <c r="B195" s="45" t="s">
        <v>1825</v>
      </c>
      <c r="C195" s="45">
        <v>0</v>
      </c>
      <c r="D195" s="45">
        <f t="shared" si="86"/>
        <v>1</v>
      </c>
      <c r="F195" s="45" t="s">
        <v>1751</v>
      </c>
      <c r="G195" s="45">
        <v>0</v>
      </c>
      <c r="H195" s="45">
        <v>0</v>
      </c>
      <c r="I195" s="45">
        <v>0</v>
      </c>
      <c r="J195" s="45">
        <v>3</v>
      </c>
      <c r="K195" s="45">
        <v>0</v>
      </c>
      <c r="L195" s="45">
        <v>1</v>
      </c>
      <c r="M195" s="45">
        <f t="shared" ref="M195" si="92">IF(G195=0,N195,N195*G195)</f>
        <v>-6</v>
      </c>
      <c r="N195" s="45">
        <f t="shared" ref="N195" si="93">IF(G195=0,(4*G195+H195-2*J195-3*I195+5*K195-2*L195-R195),(4*G195+H195-2*J195-3*I195+5*K195-2*L195-R195)/G195)</f>
        <v>-6</v>
      </c>
      <c r="O195" s="45" t="s">
        <v>1752</v>
      </c>
      <c r="P195" s="45">
        <f t="shared" si="80"/>
        <v>2</v>
      </c>
      <c r="Q195" s="45">
        <f t="shared" si="81"/>
        <v>0</v>
      </c>
      <c r="R195" s="45">
        <f t="shared" ref="R195" si="94">Q195-P195</f>
        <v>-2</v>
      </c>
    </row>
    <row r="196" spans="1:18" ht="15" customHeight="1" x14ac:dyDescent="0.25">
      <c r="A196" s="20" t="s">
        <v>1770</v>
      </c>
      <c r="B196" s="20" t="s">
        <v>1770</v>
      </c>
      <c r="C196" s="20">
        <v>0</v>
      </c>
      <c r="D196" s="27">
        <f t="shared" si="86"/>
        <v>0</v>
      </c>
      <c r="F196" s="20" t="s">
        <v>1779</v>
      </c>
      <c r="G196" s="20">
        <v>0</v>
      </c>
      <c r="H196" s="20">
        <v>0</v>
      </c>
      <c r="I196" s="20">
        <v>0</v>
      </c>
      <c r="J196" s="20">
        <v>0</v>
      </c>
      <c r="K196" s="20">
        <v>0</v>
      </c>
      <c r="L196" s="20">
        <v>1</v>
      </c>
      <c r="M196" s="20">
        <f t="shared" ref="M196" si="95">IF(G196=0,N196,N196*G196)</f>
        <v>-2</v>
      </c>
      <c r="N196" s="20">
        <f t="shared" ref="N196" si="96">IF(G196=0,(4*G196+H196-2*J196-3*I196+5*K196-2*L196-R196),(4*G196+H196-2*J196-3*I196+5*K196-2*L196-R196)/G196)</f>
        <v>-2</v>
      </c>
      <c r="O196" s="20" t="s">
        <v>376</v>
      </c>
      <c r="P196" s="20">
        <f t="shared" si="80"/>
        <v>0</v>
      </c>
      <c r="Q196" s="20">
        <f t="shared" si="81"/>
        <v>0</v>
      </c>
      <c r="R196" s="20">
        <f t="shared" si="85"/>
        <v>0</v>
      </c>
    </row>
    <row r="197" spans="1:18" s="45" customFormat="1" ht="15" customHeight="1" x14ac:dyDescent="0.25">
      <c r="A197" s="45" t="s">
        <v>1824</v>
      </c>
      <c r="B197" s="45" t="s">
        <v>1824</v>
      </c>
      <c r="C197" s="45">
        <v>0</v>
      </c>
      <c r="D197" s="45">
        <f t="shared" si="86"/>
        <v>1</v>
      </c>
      <c r="F197" s="45" t="s">
        <v>1779</v>
      </c>
      <c r="G197" s="45">
        <v>0</v>
      </c>
      <c r="H197" s="45">
        <v>0</v>
      </c>
      <c r="I197" s="45">
        <v>0</v>
      </c>
      <c r="J197" s="45">
        <v>0</v>
      </c>
      <c r="K197" s="45">
        <v>0</v>
      </c>
      <c r="L197" s="45">
        <v>1</v>
      </c>
      <c r="M197" s="45">
        <f t="shared" ref="M197" si="97">IF(G197=0,N197,N197*G197)</f>
        <v>-2</v>
      </c>
      <c r="N197" s="45">
        <f t="shared" ref="N197" si="98">IF(G197=0,(4*G197+H197-2*J197-3*I197+5*K197-2*L197-R197),(4*G197+H197-2*J197-3*I197+5*K197-2*L197-R197)/G197)</f>
        <v>-2</v>
      </c>
      <c r="O197" s="45" t="s">
        <v>376</v>
      </c>
      <c r="P197" s="45">
        <f t="shared" si="80"/>
        <v>0</v>
      </c>
      <c r="Q197" s="45">
        <f t="shared" si="81"/>
        <v>0</v>
      </c>
      <c r="R197" s="45">
        <f t="shared" ref="R197" si="99">Q197-P197</f>
        <v>0</v>
      </c>
    </row>
    <row r="198" spans="1:18" ht="15" customHeight="1" x14ac:dyDescent="0.35">
      <c r="A198" s="20" t="s">
        <v>606</v>
      </c>
      <c r="B198" s="20" t="s">
        <v>606</v>
      </c>
      <c r="C198" s="20">
        <v>0</v>
      </c>
      <c r="D198" s="27">
        <f t="shared" si="86"/>
        <v>0</v>
      </c>
      <c r="F198" s="20" t="s">
        <v>607</v>
      </c>
      <c r="G198" s="20">
        <v>19</v>
      </c>
      <c r="H198" s="20">
        <v>21</v>
      </c>
      <c r="I198" s="20">
        <v>7</v>
      </c>
      <c r="J198" s="20">
        <v>6</v>
      </c>
      <c r="M198" s="20">
        <f t="shared" si="84"/>
        <v>66</v>
      </c>
      <c r="N198" s="20">
        <f t="shared" si="79"/>
        <v>3.4736842105263159</v>
      </c>
      <c r="O198" s="20" t="s">
        <v>608</v>
      </c>
      <c r="P198" s="20">
        <f t="shared" si="80"/>
        <v>2</v>
      </c>
      <c r="Q198" s="20">
        <f t="shared" si="81"/>
        <v>0</v>
      </c>
      <c r="R198" s="20">
        <f t="shared" si="85"/>
        <v>-2</v>
      </c>
    </row>
    <row r="199" spans="1:18" ht="15" customHeight="1" x14ac:dyDescent="0.35">
      <c r="A199" s="20" t="s">
        <v>1815</v>
      </c>
      <c r="B199" s="20" t="s">
        <v>1815</v>
      </c>
      <c r="C199" s="20">
        <v>0</v>
      </c>
      <c r="D199" s="27">
        <f t="shared" si="86"/>
        <v>0</v>
      </c>
      <c r="F199" t="s">
        <v>1840</v>
      </c>
      <c r="J199" s="20">
        <v>6</v>
      </c>
      <c r="L199" s="20">
        <v>4</v>
      </c>
      <c r="M199" s="20">
        <f t="shared" ref="M199:M200" si="100">IF(G199=0,N199,N199*G199)</f>
        <v>-18</v>
      </c>
      <c r="N199" s="20">
        <f t="shared" ref="N199:N200" si="101">IF(G199=0,(4*G199+H199-2*J199-3*I199+5*K199-2*L199-R199),(4*G199+H199-2*J199-3*I199+5*K199-2*L199-R199)/G199)</f>
        <v>-18</v>
      </c>
      <c r="O199" t="s">
        <v>1830</v>
      </c>
      <c r="P199" s="20">
        <f t="shared" si="80"/>
        <v>2</v>
      </c>
      <c r="Q199" s="20">
        <f t="shared" si="81"/>
        <v>0</v>
      </c>
      <c r="R199" s="20">
        <f t="shared" ref="R199" si="102">Q199-P199</f>
        <v>-2</v>
      </c>
    </row>
    <row r="200" spans="1:18" s="45" customFormat="1" ht="15" customHeight="1" x14ac:dyDescent="0.35">
      <c r="A200" s="45" t="s">
        <v>1829</v>
      </c>
      <c r="B200" s="45" t="s">
        <v>1829</v>
      </c>
      <c r="C200" s="45">
        <v>0</v>
      </c>
      <c r="D200" s="45">
        <f t="shared" si="86"/>
        <v>1</v>
      </c>
      <c r="F200" s="45" t="s">
        <v>1840</v>
      </c>
      <c r="J200" s="45">
        <v>6</v>
      </c>
      <c r="L200" s="45">
        <v>4</v>
      </c>
      <c r="M200" s="45">
        <f t="shared" si="100"/>
        <v>-18</v>
      </c>
      <c r="N200" s="45">
        <f t="shared" si="101"/>
        <v>-18</v>
      </c>
      <c r="O200" s="45" t="s">
        <v>1830</v>
      </c>
      <c r="P200" s="45">
        <f t="shared" si="80"/>
        <v>2</v>
      </c>
      <c r="Q200" s="45">
        <f t="shared" si="81"/>
        <v>0</v>
      </c>
      <c r="R200" s="45">
        <f t="shared" ref="R200" si="103">Q200-P200</f>
        <v>-2</v>
      </c>
    </row>
    <row r="201" spans="1:18" ht="15" customHeight="1" x14ac:dyDescent="0.25">
      <c r="A201" s="20" t="s">
        <v>609</v>
      </c>
      <c r="B201" s="20" t="s">
        <v>609</v>
      </c>
      <c r="C201" s="20">
        <v>0</v>
      </c>
      <c r="D201" s="27">
        <f t="shared" si="86"/>
        <v>0</v>
      </c>
      <c r="M201" s="20">
        <f t="shared" si="84"/>
        <v>0</v>
      </c>
      <c r="N201" s="20">
        <f t="shared" si="79"/>
        <v>0</v>
      </c>
      <c r="O201" s="20" t="s">
        <v>610</v>
      </c>
      <c r="P201" s="20">
        <f t="shared" si="80"/>
        <v>0</v>
      </c>
      <c r="Q201" s="20">
        <f t="shared" si="81"/>
        <v>0</v>
      </c>
      <c r="R201" s="20">
        <f t="shared" si="85"/>
        <v>0</v>
      </c>
    </row>
    <row r="202" spans="1:18" ht="15" customHeight="1" x14ac:dyDescent="0.25">
      <c r="A202" s="20" t="s">
        <v>611</v>
      </c>
      <c r="B202" s="20" t="s">
        <v>611</v>
      </c>
      <c r="C202" s="20">
        <v>0</v>
      </c>
      <c r="D202" s="27">
        <f t="shared" si="86"/>
        <v>0</v>
      </c>
      <c r="H202" s="20">
        <v>2</v>
      </c>
      <c r="M202" s="20">
        <f t="shared" si="84"/>
        <v>2</v>
      </c>
      <c r="N202" s="20">
        <f t="shared" si="79"/>
        <v>2</v>
      </c>
      <c r="O202" s="20" t="s">
        <v>612</v>
      </c>
      <c r="P202" s="20">
        <f t="shared" si="80"/>
        <v>0</v>
      </c>
      <c r="Q202" s="20">
        <f t="shared" si="81"/>
        <v>0</v>
      </c>
      <c r="R202" s="20">
        <f t="shared" si="85"/>
        <v>0</v>
      </c>
    </row>
    <row r="203" spans="1:18" ht="15" customHeight="1" x14ac:dyDescent="0.35">
      <c r="A203" s="20" t="s">
        <v>1739</v>
      </c>
      <c r="B203" s="20" t="s">
        <v>1739</v>
      </c>
      <c r="C203" s="20">
        <v>0</v>
      </c>
      <c r="D203" s="27">
        <f t="shared" si="86"/>
        <v>0</v>
      </c>
      <c r="F203" t="s">
        <v>1839</v>
      </c>
      <c r="H203" s="20">
        <v>1</v>
      </c>
      <c r="J203" s="20">
        <v>3</v>
      </c>
      <c r="L203" s="20">
        <v>2</v>
      </c>
      <c r="M203" s="20">
        <f t="shared" ref="M203:M204" si="104">IF(G203=0,N203,N203*G203)</f>
        <v>-8</v>
      </c>
      <c r="N203" s="20">
        <f t="shared" ref="N203:N204" si="105">IF(G203=0,(4*G203+H203-2*J203-3*I203+5*K203-2*L203-R203),(4*G203+H203-2*J203-3*I203+5*K203-2*L203-R203)/G203)</f>
        <v>-8</v>
      </c>
      <c r="O203" t="s">
        <v>1828</v>
      </c>
      <c r="P203" s="20">
        <f t="shared" si="80"/>
        <v>1</v>
      </c>
      <c r="Q203" s="20">
        <f t="shared" si="81"/>
        <v>0</v>
      </c>
      <c r="R203" s="20">
        <f t="shared" ref="R203:R204" si="106">Q203-P203</f>
        <v>-1</v>
      </c>
    </row>
    <row r="204" spans="1:18" s="45" customFormat="1" ht="15" customHeight="1" x14ac:dyDescent="0.35">
      <c r="A204" s="45" t="s">
        <v>1827</v>
      </c>
      <c r="B204" s="45" t="s">
        <v>1827</v>
      </c>
      <c r="C204" s="45">
        <v>0</v>
      </c>
      <c r="D204" s="45">
        <f t="shared" si="86"/>
        <v>1</v>
      </c>
      <c r="F204" s="45" t="s">
        <v>1839</v>
      </c>
      <c r="H204" s="45">
        <v>1</v>
      </c>
      <c r="J204" s="45">
        <v>3</v>
      </c>
      <c r="L204" s="45">
        <v>2</v>
      </c>
      <c r="M204" s="45">
        <f t="shared" si="104"/>
        <v>-8</v>
      </c>
      <c r="N204" s="45">
        <f t="shared" si="105"/>
        <v>-8</v>
      </c>
      <c r="O204" s="45" t="s">
        <v>1828</v>
      </c>
      <c r="P204" s="45">
        <f t="shared" si="80"/>
        <v>1</v>
      </c>
      <c r="Q204" s="45">
        <f t="shared" si="81"/>
        <v>0</v>
      </c>
      <c r="R204" s="45">
        <f t="shared" si="106"/>
        <v>-1</v>
      </c>
    </row>
    <row r="205" spans="1:18" ht="15" customHeight="1" x14ac:dyDescent="0.35">
      <c r="A205" s="20" t="s">
        <v>613</v>
      </c>
      <c r="B205" s="20" t="s">
        <v>613</v>
      </c>
      <c r="C205" s="20">
        <v>0</v>
      </c>
      <c r="D205" s="27">
        <f t="shared" si="86"/>
        <v>0</v>
      </c>
      <c r="F205" s="20" t="s">
        <v>614</v>
      </c>
      <c r="G205" s="20">
        <v>12</v>
      </c>
      <c r="H205" s="20">
        <v>16</v>
      </c>
      <c r="I205" s="20">
        <v>4</v>
      </c>
      <c r="J205" s="20">
        <v>7</v>
      </c>
      <c r="K205" s="20">
        <v>2</v>
      </c>
      <c r="L205" s="20">
        <v>1</v>
      </c>
      <c r="M205" s="20">
        <f t="shared" ref="M205:M211" si="107">IF(G205=0,N205,N205*G205)</f>
        <v>48</v>
      </c>
      <c r="N205" s="20">
        <f t="shared" ref="N205:N211" si="108">IF(G205=0,(4*G205+H205-2*J205-3*I205+5*K205-2*L205-R205),(4*G205+H205-2*J205-3*I205+5*K205-2*L205-R205)/G205)</f>
        <v>4</v>
      </c>
      <c r="O205" s="20" t="s">
        <v>615</v>
      </c>
      <c r="P205" s="20">
        <f t="shared" ref="P205:P216" si="109">SUM(LEN($O205)-LEN(SUBSTITUTE($O205,"-","")))/LEN("-")</f>
        <v>3</v>
      </c>
      <c r="Q205" s="20">
        <f t="shared" ref="Q205:Q216" si="110">SUM(LEN($O205)-LEN(SUBSTITUTE($O205,"+","")))/LEN("+")</f>
        <v>1</v>
      </c>
      <c r="R205" s="20">
        <f t="shared" ref="R205:R211" si="111">Q205-P205</f>
        <v>-2</v>
      </c>
    </row>
    <row r="206" spans="1:18" ht="15" customHeight="1" x14ac:dyDescent="0.25">
      <c r="A206" s="20" t="s">
        <v>1775</v>
      </c>
      <c r="B206" s="20" t="s">
        <v>1775</v>
      </c>
      <c r="C206" s="20">
        <v>0</v>
      </c>
      <c r="D206" s="27">
        <f t="shared" si="86"/>
        <v>0</v>
      </c>
      <c r="F206" s="20" t="s">
        <v>1780</v>
      </c>
      <c r="H206" s="20">
        <v>2</v>
      </c>
      <c r="M206" s="20">
        <f t="shared" si="107"/>
        <v>2</v>
      </c>
      <c r="N206" s="20">
        <f t="shared" si="108"/>
        <v>2</v>
      </c>
      <c r="P206" s="20">
        <f t="shared" si="109"/>
        <v>0</v>
      </c>
      <c r="Q206" s="20">
        <f t="shared" si="110"/>
        <v>0</v>
      </c>
      <c r="R206" s="20">
        <f t="shared" si="111"/>
        <v>0</v>
      </c>
    </row>
    <row r="207" spans="1:18" ht="15" customHeight="1" x14ac:dyDescent="0.25">
      <c r="A207" s="20" t="s">
        <v>1776</v>
      </c>
      <c r="B207" s="20" t="s">
        <v>1776</v>
      </c>
      <c r="C207" s="20">
        <v>0</v>
      </c>
      <c r="D207" s="27">
        <f t="shared" si="86"/>
        <v>0</v>
      </c>
      <c r="F207" s="20" t="s">
        <v>219</v>
      </c>
      <c r="M207" s="20">
        <f t="shared" si="107"/>
        <v>0</v>
      </c>
      <c r="N207" s="20">
        <f t="shared" si="108"/>
        <v>0</v>
      </c>
      <c r="P207" s="20">
        <f t="shared" si="109"/>
        <v>0</v>
      </c>
      <c r="Q207" s="20">
        <f t="shared" si="110"/>
        <v>0</v>
      </c>
      <c r="R207" s="20">
        <f t="shared" si="111"/>
        <v>0</v>
      </c>
    </row>
    <row r="208" spans="1:18" ht="15" customHeight="1" x14ac:dyDescent="0.35">
      <c r="A208" s="20" t="s">
        <v>616</v>
      </c>
      <c r="B208" s="20" t="s">
        <v>616</v>
      </c>
      <c r="C208" s="20">
        <v>0</v>
      </c>
      <c r="D208" s="27">
        <f t="shared" si="86"/>
        <v>0</v>
      </c>
      <c r="F208" s="20" t="s">
        <v>617</v>
      </c>
      <c r="G208" s="20">
        <v>9</v>
      </c>
      <c r="H208" s="20">
        <v>11</v>
      </c>
      <c r="I208" s="20">
        <v>2</v>
      </c>
      <c r="J208" s="20">
        <v>12</v>
      </c>
      <c r="K208" s="20">
        <v>2</v>
      </c>
      <c r="M208" s="20">
        <f t="shared" si="107"/>
        <v>30</v>
      </c>
      <c r="N208" s="20">
        <f t="shared" si="108"/>
        <v>3.3333333333333335</v>
      </c>
      <c r="O208" s="20" t="s">
        <v>618</v>
      </c>
      <c r="P208" s="20">
        <f t="shared" si="109"/>
        <v>3</v>
      </c>
      <c r="Q208" s="20">
        <f t="shared" si="110"/>
        <v>0</v>
      </c>
      <c r="R208" s="20">
        <f t="shared" si="111"/>
        <v>-3</v>
      </c>
    </row>
    <row r="209" spans="1:18" ht="15" customHeight="1" x14ac:dyDescent="0.35">
      <c r="A209" s="20" t="s">
        <v>619</v>
      </c>
      <c r="B209" s="20" t="s">
        <v>619</v>
      </c>
      <c r="C209" s="20">
        <v>0</v>
      </c>
      <c r="D209" s="27">
        <f t="shared" si="86"/>
        <v>0</v>
      </c>
      <c r="F209" s="20" t="s">
        <v>620</v>
      </c>
      <c r="G209" s="20">
        <v>9</v>
      </c>
      <c r="H209" s="20">
        <v>11</v>
      </c>
      <c r="I209" s="20">
        <v>2</v>
      </c>
      <c r="J209" s="20">
        <v>9</v>
      </c>
      <c r="K209" s="20">
        <v>1</v>
      </c>
      <c r="M209" s="20">
        <f t="shared" si="107"/>
        <v>30</v>
      </c>
      <c r="N209" s="20">
        <f t="shared" si="108"/>
        <v>3.3333333333333335</v>
      </c>
      <c r="O209" s="20" t="s">
        <v>621</v>
      </c>
      <c r="P209" s="20">
        <f t="shared" si="109"/>
        <v>2</v>
      </c>
      <c r="Q209" s="20">
        <f t="shared" si="110"/>
        <v>0</v>
      </c>
      <c r="R209" s="20">
        <f t="shared" si="111"/>
        <v>-2</v>
      </c>
    </row>
    <row r="210" spans="1:18" ht="15" customHeight="1" x14ac:dyDescent="0.35">
      <c r="A210" s="20" t="s">
        <v>622</v>
      </c>
      <c r="B210" s="20" t="s">
        <v>622</v>
      </c>
      <c r="C210" s="20">
        <v>0</v>
      </c>
      <c r="D210" s="27">
        <f t="shared" si="86"/>
        <v>0</v>
      </c>
      <c r="F210" s="20" t="s">
        <v>623</v>
      </c>
      <c r="G210" s="20">
        <v>9</v>
      </c>
      <c r="H210" s="20">
        <v>11</v>
      </c>
      <c r="I210" s="20">
        <v>2</v>
      </c>
      <c r="J210" s="20">
        <v>15</v>
      </c>
      <c r="K210" s="20">
        <v>3</v>
      </c>
      <c r="M210" s="20">
        <f t="shared" si="107"/>
        <v>30</v>
      </c>
      <c r="N210" s="20">
        <f t="shared" si="108"/>
        <v>3.3333333333333335</v>
      </c>
      <c r="O210" s="20" t="s">
        <v>624</v>
      </c>
      <c r="P210" s="20">
        <f t="shared" si="109"/>
        <v>4</v>
      </c>
      <c r="Q210" s="20">
        <f t="shared" si="110"/>
        <v>0</v>
      </c>
      <c r="R210" s="20">
        <f t="shared" si="111"/>
        <v>-4</v>
      </c>
    </row>
    <row r="211" spans="1:18" ht="15" customHeight="1" x14ac:dyDescent="0.35">
      <c r="A211" s="20" t="s">
        <v>625</v>
      </c>
      <c r="B211" s="20" t="s">
        <v>625</v>
      </c>
      <c r="C211" s="20">
        <v>0</v>
      </c>
      <c r="D211" s="27">
        <f t="shared" si="86"/>
        <v>0</v>
      </c>
      <c r="F211" s="20" t="s">
        <v>626</v>
      </c>
      <c r="G211" s="20">
        <v>10</v>
      </c>
      <c r="H211" s="20">
        <v>11</v>
      </c>
      <c r="I211" s="20">
        <v>4</v>
      </c>
      <c r="J211" s="20">
        <v>9</v>
      </c>
      <c r="K211" s="20">
        <v>1</v>
      </c>
      <c r="M211" s="20">
        <f t="shared" si="107"/>
        <v>28</v>
      </c>
      <c r="N211" s="20">
        <f t="shared" si="108"/>
        <v>2.8</v>
      </c>
      <c r="O211" s="20" t="s">
        <v>627</v>
      </c>
      <c r="P211" s="20">
        <f t="shared" si="109"/>
        <v>2</v>
      </c>
      <c r="Q211" s="20">
        <f t="shared" si="110"/>
        <v>0</v>
      </c>
      <c r="R211" s="20">
        <f t="shared" si="111"/>
        <v>-2</v>
      </c>
    </row>
    <row r="212" spans="1:18" ht="15" customHeight="1" x14ac:dyDescent="0.35">
      <c r="A212" s="27" t="s">
        <v>1901</v>
      </c>
      <c r="B212" s="20" t="s">
        <v>1901</v>
      </c>
      <c r="C212" s="27">
        <v>0</v>
      </c>
      <c r="D212" s="27">
        <f t="shared" si="86"/>
        <v>0</v>
      </c>
      <c r="F212" s="25" t="s">
        <v>1905</v>
      </c>
      <c r="G212" s="25">
        <v>7</v>
      </c>
      <c r="H212" s="25">
        <v>9</v>
      </c>
      <c r="I212" s="25">
        <v>1</v>
      </c>
      <c r="J212" s="25">
        <v>5</v>
      </c>
      <c r="K212" s="25"/>
      <c r="L212" s="25"/>
      <c r="M212" s="27">
        <f t="shared" ref="M212:M215" si="112">IF(G212=0,N212,N212*G212)</f>
        <v>26</v>
      </c>
      <c r="N212" s="27">
        <f t="shared" ref="N212:N215" si="113">IF(G212=0,(4*G212+H212-2*J212-3*I212+5*K212-2*L212-R212),(4*G212+H212-2*J212-3*I212+5*K212-2*L212-R212)/G212)</f>
        <v>3.7142857142857144</v>
      </c>
      <c r="O212" s="25" t="s">
        <v>1906</v>
      </c>
      <c r="P212" s="27">
        <f t="shared" si="109"/>
        <v>2</v>
      </c>
      <c r="Q212" s="27">
        <f t="shared" si="110"/>
        <v>0</v>
      </c>
      <c r="R212" s="27">
        <f t="shared" ref="R212:R215" si="114">Q212-P212</f>
        <v>-2</v>
      </c>
    </row>
    <row r="213" spans="1:18" ht="15" customHeight="1" x14ac:dyDescent="0.35">
      <c r="A213" s="27" t="s">
        <v>1902</v>
      </c>
      <c r="B213" s="20" t="s">
        <v>1902</v>
      </c>
      <c r="C213" s="27">
        <v>0</v>
      </c>
      <c r="D213" s="27">
        <f t="shared" si="86"/>
        <v>0</v>
      </c>
      <c r="F213" s="25" t="s">
        <v>1909</v>
      </c>
      <c r="G213" s="25">
        <v>7</v>
      </c>
      <c r="H213" s="25">
        <v>9</v>
      </c>
      <c r="I213" s="25">
        <v>1</v>
      </c>
      <c r="J213" s="25">
        <v>8</v>
      </c>
      <c r="K213" s="25">
        <v>1</v>
      </c>
      <c r="L213" s="25"/>
      <c r="M213" s="27">
        <f t="shared" si="112"/>
        <v>26</v>
      </c>
      <c r="N213" s="27">
        <f t="shared" si="113"/>
        <v>3.7142857142857144</v>
      </c>
      <c r="O213" s="25" t="s">
        <v>1910</v>
      </c>
      <c r="P213" s="27">
        <f t="shared" si="109"/>
        <v>3</v>
      </c>
      <c r="Q213" s="27">
        <f t="shared" si="110"/>
        <v>0</v>
      </c>
      <c r="R213" s="27">
        <f t="shared" si="114"/>
        <v>-3</v>
      </c>
    </row>
    <row r="214" spans="1:18" ht="15" customHeight="1" x14ac:dyDescent="0.35">
      <c r="A214" s="27" t="s">
        <v>1903</v>
      </c>
      <c r="B214" s="20" t="s">
        <v>1903</v>
      </c>
      <c r="C214" s="27">
        <v>0</v>
      </c>
      <c r="D214" s="27">
        <f t="shared" si="86"/>
        <v>0</v>
      </c>
      <c r="F214" s="25" t="s">
        <v>1907</v>
      </c>
      <c r="G214" s="25">
        <v>7</v>
      </c>
      <c r="H214" s="25">
        <v>10</v>
      </c>
      <c r="I214" s="25">
        <v>1</v>
      </c>
      <c r="J214" s="25">
        <v>4</v>
      </c>
      <c r="K214" s="25"/>
      <c r="L214" s="25"/>
      <c r="M214" s="27">
        <f t="shared" si="112"/>
        <v>28</v>
      </c>
      <c r="N214" s="27">
        <f t="shared" si="113"/>
        <v>4</v>
      </c>
      <c r="O214" s="25" t="s">
        <v>1908</v>
      </c>
      <c r="P214" s="27">
        <f t="shared" si="109"/>
        <v>1</v>
      </c>
      <c r="Q214" s="27">
        <f t="shared" si="110"/>
        <v>0</v>
      </c>
      <c r="R214" s="27">
        <f t="shared" si="114"/>
        <v>-1</v>
      </c>
    </row>
    <row r="215" spans="1:18" ht="15" customHeight="1" x14ac:dyDescent="0.35">
      <c r="A215" s="27" t="s">
        <v>1904</v>
      </c>
      <c r="B215" s="20" t="s">
        <v>1904</v>
      </c>
      <c r="C215" s="27">
        <v>0</v>
      </c>
      <c r="D215" s="27">
        <f t="shared" si="86"/>
        <v>0</v>
      </c>
      <c r="F215" s="25" t="s">
        <v>1911</v>
      </c>
      <c r="G215" s="25">
        <v>7</v>
      </c>
      <c r="H215" s="25">
        <v>14</v>
      </c>
      <c r="I215" s="25">
        <v>2</v>
      </c>
      <c r="J215" s="25">
        <v>3</v>
      </c>
      <c r="K215" s="25"/>
      <c r="L215" s="25"/>
      <c r="M215" s="27">
        <f t="shared" si="112"/>
        <v>30</v>
      </c>
      <c r="N215" s="27">
        <f t="shared" si="113"/>
        <v>4.2857142857142856</v>
      </c>
      <c r="O215" s="25" t="s">
        <v>1912</v>
      </c>
      <c r="P215" s="27">
        <f t="shared" si="109"/>
        <v>1</v>
      </c>
      <c r="Q215" s="27">
        <f t="shared" si="110"/>
        <v>1</v>
      </c>
      <c r="R215" s="27">
        <f t="shared" si="114"/>
        <v>0</v>
      </c>
    </row>
    <row r="216" spans="1:18" ht="15" customHeight="1" x14ac:dyDescent="0.35">
      <c r="A216" s="25" t="s">
        <v>1919</v>
      </c>
      <c r="B216" s="25" t="s">
        <v>1919</v>
      </c>
      <c r="C216" s="25">
        <v>0</v>
      </c>
      <c r="D216" s="27">
        <f t="shared" si="86"/>
        <v>0</v>
      </c>
      <c r="E216" s="25"/>
      <c r="F216" s="25" t="s">
        <v>1920</v>
      </c>
      <c r="G216" s="27">
        <v>20</v>
      </c>
      <c r="H216" s="27">
        <v>20</v>
      </c>
      <c r="I216" s="27">
        <v>7</v>
      </c>
      <c r="J216" s="27">
        <v>6</v>
      </c>
      <c r="K216" s="27"/>
      <c r="L216" s="27"/>
      <c r="M216" s="27">
        <f t="shared" ref="M216" si="115">IF(G216=0,N216,N216*G216)</f>
        <v>68</v>
      </c>
      <c r="N216" s="27">
        <f t="shared" ref="N216" si="116">IF(G216=0,(4*G216+H216-2*J216-3*I216+5*K216-2*L216-R216),(4*G216+H216-2*J216-3*I216+5*K216-2*L216-R216)/G216)</f>
        <v>3.4</v>
      </c>
      <c r="O216" s="25" t="s">
        <v>1921</v>
      </c>
      <c r="P216" s="27">
        <f t="shared" si="109"/>
        <v>2</v>
      </c>
      <c r="Q216" s="27">
        <f t="shared" si="110"/>
        <v>1</v>
      </c>
      <c r="R216" s="27">
        <f t="shared" ref="R216" si="117">Q216-P216</f>
        <v>-1</v>
      </c>
    </row>
  </sheetData>
  <sortState ref="A2:V269">
    <sortCondition ref="A2:A269"/>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4"/>
  <sheetViews>
    <sheetView zoomScale="60" zoomScaleNormal="60" zoomScalePageLayoutView="125" workbookViewId="0">
      <pane ySplit="1" topLeftCell="A2" activePane="bottomLeft" state="frozen"/>
      <selection pane="bottomLeft" activeCell="Z66" sqref="Z66"/>
    </sheetView>
  </sheetViews>
  <sheetFormatPr defaultColWidth="12.5703125" defaultRowHeight="15.75" x14ac:dyDescent="0.25"/>
  <cols>
    <col min="1" max="1" width="10.85546875" style="4" customWidth="1"/>
    <col min="2" max="2" width="21.85546875" style="4" customWidth="1"/>
    <col min="3" max="3" width="18" style="4" customWidth="1"/>
    <col min="4" max="6" width="10.5703125" style="4" customWidth="1"/>
    <col min="7" max="7" width="6.5703125" style="4" customWidth="1"/>
    <col min="8" max="8" width="8" style="4" customWidth="1"/>
    <col min="9" max="9" width="7.85546875" style="4" customWidth="1"/>
    <col min="10" max="10" width="6.140625" style="4" customWidth="1"/>
    <col min="11" max="11" width="8.28515625" style="4" customWidth="1"/>
    <col min="12" max="13" width="10.140625" style="4" customWidth="1"/>
    <col min="14" max="20" width="7.7109375" style="4" customWidth="1"/>
    <col min="21" max="21" width="16.85546875" style="4" customWidth="1"/>
    <col min="22" max="22" width="6.42578125" style="4" customWidth="1"/>
    <col min="23" max="23" width="18.28515625" style="4" customWidth="1"/>
    <col min="24" max="16384" width="12.5703125" style="4"/>
  </cols>
  <sheetData>
    <row r="1" spans="1:23" s="13" customFormat="1" x14ac:dyDescent="0.25">
      <c r="A1" s="13" t="s">
        <v>978</v>
      </c>
      <c r="B1" s="13" t="s">
        <v>977</v>
      </c>
      <c r="C1" s="13" t="s">
        <v>641</v>
      </c>
      <c r="D1" s="13" t="s">
        <v>355</v>
      </c>
      <c r="E1" s="13" t="s">
        <v>362</v>
      </c>
      <c r="F1" s="13" t="s">
        <v>352</v>
      </c>
      <c r="G1" s="13" t="s">
        <v>642</v>
      </c>
      <c r="H1" s="13" t="s">
        <v>374</v>
      </c>
      <c r="I1" s="13" t="s">
        <v>376</v>
      </c>
      <c r="J1" s="13" t="s">
        <v>356</v>
      </c>
      <c r="K1" s="13" t="s">
        <v>976</v>
      </c>
      <c r="L1" s="13" t="s">
        <v>975</v>
      </c>
      <c r="M1" s="13" t="s">
        <v>971</v>
      </c>
      <c r="N1" s="13" t="s">
        <v>355</v>
      </c>
      <c r="O1" s="13" t="s">
        <v>362</v>
      </c>
      <c r="P1" s="13" t="s">
        <v>352</v>
      </c>
      <c r="Q1" s="13" t="s">
        <v>642</v>
      </c>
      <c r="R1" s="13" t="s">
        <v>374</v>
      </c>
      <c r="S1" s="13" t="s">
        <v>376</v>
      </c>
      <c r="T1" s="13" t="s">
        <v>356</v>
      </c>
    </row>
    <row r="2" spans="1:23" s="14" customFormat="1" ht="18" x14ac:dyDescent="0.25">
      <c r="A2" s="14" t="s">
        <v>825</v>
      </c>
      <c r="B2" s="14" t="s">
        <v>803</v>
      </c>
      <c r="C2" s="14" t="str">
        <f>Metabolites!F59</f>
        <v>C10H12N5O12P3</v>
      </c>
      <c r="D2" s="14">
        <f>Metabolites!G59</f>
        <v>10</v>
      </c>
      <c r="E2" s="14">
        <f>Metabolites!H59</f>
        <v>12</v>
      </c>
      <c r="F2" s="14">
        <f>Metabolites!I59</f>
        <v>5</v>
      </c>
      <c r="G2" s="14">
        <f>Metabolites!J59</f>
        <v>12</v>
      </c>
      <c r="H2" s="14">
        <f>Metabolites!K59</f>
        <v>3</v>
      </c>
      <c r="I2" s="14">
        <f>Metabolites!L59</f>
        <v>0</v>
      </c>
      <c r="J2" s="14">
        <f>Metabolites!M59</f>
        <v>32</v>
      </c>
      <c r="K2" s="14">
        <f>(D2*12.01)+(E2*1.008)+(F2*14.01)+(G2*16)+(H2*30.97)+(I2*32.07)</f>
        <v>487.15599999999995</v>
      </c>
      <c r="L2" s="14">
        <f>G56</f>
        <v>0.26</v>
      </c>
      <c r="M2" s="14">
        <f>K2*L2</f>
        <v>126.66055999999999</v>
      </c>
      <c r="N2" s="14">
        <f>D2*$L2</f>
        <v>2.6</v>
      </c>
      <c r="O2" s="14">
        <f>E2*L2</f>
        <v>3.12</v>
      </c>
      <c r="P2" s="14">
        <f>F2*L2</f>
        <v>1.3</v>
      </c>
      <c r="Q2" s="14">
        <f>G2*L2</f>
        <v>3.12</v>
      </c>
      <c r="R2" s="14">
        <f>H2*L2</f>
        <v>0.78</v>
      </c>
      <c r="S2" s="14">
        <f>I2*L2</f>
        <v>0</v>
      </c>
      <c r="T2" s="14">
        <f>J2*L2</f>
        <v>8.32</v>
      </c>
      <c r="U2" s="15" t="s">
        <v>1017</v>
      </c>
      <c r="V2" s="15">
        <v>1</v>
      </c>
      <c r="W2" s="15" t="s">
        <v>1011</v>
      </c>
    </row>
    <row r="3" spans="1:23" ht="18" x14ac:dyDescent="0.25">
      <c r="B3" s="4" t="s">
        <v>834</v>
      </c>
      <c r="C3" s="4" t="str">
        <f>Metabolites!F73</f>
        <v>C10H13N2O14P3</v>
      </c>
      <c r="D3" s="4">
        <f>Metabolites!G73</f>
        <v>10</v>
      </c>
      <c r="E3" s="4">
        <f>Metabolites!H73</f>
        <v>13</v>
      </c>
      <c r="F3" s="4">
        <f>Metabolites!I73</f>
        <v>2</v>
      </c>
      <c r="G3" s="4">
        <f>Metabolites!J73</f>
        <v>14</v>
      </c>
      <c r="H3" s="4">
        <f>Metabolites!K73</f>
        <v>3</v>
      </c>
      <c r="I3" s="4">
        <f>Metabolites!L73</f>
        <v>0</v>
      </c>
      <c r="J3" s="4">
        <f>Metabolites!M73</f>
        <v>38</v>
      </c>
      <c r="K3" s="4">
        <f>(D3*12.01)+(E3*1.008)+(F3*14.01)+(G3*16)+(H3*30.97)+(I3*32.07)</f>
        <v>478.13400000000001</v>
      </c>
      <c r="L3" s="4">
        <f>G57</f>
        <v>0.26</v>
      </c>
      <c r="M3" s="4">
        <f>K3*L3</f>
        <v>124.31484</v>
      </c>
      <c r="N3" s="4">
        <f>D3*$L3</f>
        <v>2.6</v>
      </c>
      <c r="O3" s="4">
        <f>E3*L3</f>
        <v>3.38</v>
      </c>
      <c r="P3" s="4">
        <f>F3*L3</f>
        <v>0.52</v>
      </c>
      <c r="Q3" s="4">
        <f>G3*L3</f>
        <v>3.64</v>
      </c>
      <c r="R3" s="4">
        <f>H3*L3</f>
        <v>0.78</v>
      </c>
      <c r="S3" s="4">
        <f>I3*L3</f>
        <v>0</v>
      </c>
      <c r="T3" s="4">
        <f>J3*L3</f>
        <v>9.8800000000000008</v>
      </c>
      <c r="U3" s="3" t="s">
        <v>1018</v>
      </c>
      <c r="V3" s="3">
        <v>1</v>
      </c>
      <c r="W3" s="3" t="s">
        <v>1021</v>
      </c>
    </row>
    <row r="4" spans="1:23" s="14" customFormat="1" ht="18" x14ac:dyDescent="0.25">
      <c r="B4" s="14" t="s">
        <v>806</v>
      </c>
      <c r="C4" s="14" t="str">
        <f>Metabolites!F60</f>
        <v>C9H12N3O13P3</v>
      </c>
      <c r="D4" s="14">
        <f>Metabolites!G60</f>
        <v>9</v>
      </c>
      <c r="E4" s="14">
        <f>Metabolites!H60</f>
        <v>12</v>
      </c>
      <c r="F4" s="14">
        <f>Metabolites!I60</f>
        <v>3</v>
      </c>
      <c r="G4" s="14">
        <f>Metabolites!J60</f>
        <v>13</v>
      </c>
      <c r="H4" s="14">
        <f>Metabolites!K60</f>
        <v>3</v>
      </c>
      <c r="I4" s="14">
        <f>Metabolites!L60</f>
        <v>0</v>
      </c>
      <c r="J4" s="14">
        <f>Metabolites!M60</f>
        <v>32</v>
      </c>
      <c r="K4" s="14">
        <f>(D4*12.01)+(E4*1.008)+(F4*14.01)+(G4*16)+(H4*30.97)+(I4*32.07)</f>
        <v>463.12599999999998</v>
      </c>
      <c r="L4" s="14">
        <f>G55</f>
        <v>0.24</v>
      </c>
      <c r="M4" s="14">
        <f>K4*L4</f>
        <v>111.15024</v>
      </c>
      <c r="N4" s="14">
        <f>D4*$L4</f>
        <v>2.16</v>
      </c>
      <c r="O4" s="14">
        <f>E4*L4</f>
        <v>2.88</v>
      </c>
      <c r="P4" s="14">
        <f>F4*L4</f>
        <v>0.72</v>
      </c>
      <c r="Q4" s="14">
        <f>G4*L4</f>
        <v>3.12</v>
      </c>
      <c r="R4" s="14">
        <f>H4*L4</f>
        <v>0.72</v>
      </c>
      <c r="S4" s="14">
        <f>I4*L4</f>
        <v>0</v>
      </c>
      <c r="T4" s="14">
        <f>J4*L4</f>
        <v>7.68</v>
      </c>
      <c r="U4" s="15" t="s">
        <v>1019</v>
      </c>
      <c r="V4" s="15">
        <v>1</v>
      </c>
      <c r="W4" s="15" t="s">
        <v>1022</v>
      </c>
    </row>
    <row r="5" spans="1:23" s="14" customFormat="1" x14ac:dyDescent="0.25">
      <c r="B5" s="14" t="s">
        <v>817</v>
      </c>
      <c r="C5" s="14" t="str">
        <f>Metabolites!F66</f>
        <v>C10H12N5O13P3</v>
      </c>
      <c r="D5" s="14">
        <f>Metabolites!G66</f>
        <v>10</v>
      </c>
      <c r="E5" s="14">
        <f>Metabolites!H66</f>
        <v>12</v>
      </c>
      <c r="F5" s="14">
        <f>Metabolites!I66</f>
        <v>5</v>
      </c>
      <c r="G5" s="14">
        <f>Metabolites!J66</f>
        <v>13</v>
      </c>
      <c r="H5" s="14">
        <f>Metabolites!K66</f>
        <v>3</v>
      </c>
      <c r="I5" s="14">
        <f>Metabolites!L66</f>
        <v>0</v>
      </c>
      <c r="J5" s="14">
        <f>Metabolites!M66</f>
        <v>30</v>
      </c>
      <c r="K5" s="14">
        <f>(D5*12.01)+(E5*1.008)+(F5*14.01)+(G5*16)+(H5*30.97)+(I5*32.07)</f>
        <v>503.15599999999995</v>
      </c>
      <c r="L5" s="14">
        <f>G54</f>
        <v>0.24</v>
      </c>
      <c r="M5" s="14">
        <f>K5*L5</f>
        <v>120.75743999999999</v>
      </c>
      <c r="N5" s="14">
        <f>D5*$L5</f>
        <v>2.4</v>
      </c>
      <c r="O5" s="14">
        <f>E5*L5</f>
        <v>2.88</v>
      </c>
      <c r="P5" s="14">
        <f>F5*L5</f>
        <v>1.2</v>
      </c>
      <c r="Q5" s="14">
        <f>G5*L5</f>
        <v>3.12</v>
      </c>
      <c r="R5" s="14">
        <f>H5*L5</f>
        <v>0.72</v>
      </c>
      <c r="S5" s="14">
        <f>I5*L5</f>
        <v>0</v>
      </c>
      <c r="T5" s="14">
        <f>J5*L5</f>
        <v>7.1999999999999993</v>
      </c>
      <c r="U5" s="15" t="s">
        <v>1020</v>
      </c>
      <c r="V5" s="15">
        <v>1</v>
      </c>
      <c r="W5" s="15" t="s">
        <v>1016</v>
      </c>
    </row>
    <row r="6" spans="1:23" s="14" customFormat="1" x14ac:dyDescent="0.25">
      <c r="B6" s="22" t="s">
        <v>1768</v>
      </c>
      <c r="C6" s="14" t="str">
        <f>Metabolites!F175</f>
        <v>HO7P2</v>
      </c>
      <c r="D6" s="14">
        <f>Metabolites!G175</f>
        <v>0</v>
      </c>
      <c r="E6" s="14">
        <f>Metabolites!H175</f>
        <v>1</v>
      </c>
      <c r="F6" s="14">
        <f>Metabolites!I175</f>
        <v>0</v>
      </c>
      <c r="G6" s="14">
        <f>Metabolites!J175</f>
        <v>7</v>
      </c>
      <c r="H6" s="14">
        <f>Metabolites!K175</f>
        <v>2</v>
      </c>
      <c r="I6" s="14">
        <f>Metabolites!L175</f>
        <v>0</v>
      </c>
      <c r="J6" s="14">
        <f>Metabolites!M175</f>
        <v>0</v>
      </c>
      <c r="K6" s="14">
        <f t="shared" ref="K6" si="0">(D6*12.01)+(E6*1.008)+(F6*14.01)+(G6*16)+(H6*30.97)+(I6*32.07)</f>
        <v>174.94799999999998</v>
      </c>
      <c r="L6" s="14">
        <v>-1</v>
      </c>
      <c r="M6" s="14">
        <f t="shared" ref="M6" si="1">K6*L6</f>
        <v>-174.94799999999998</v>
      </c>
      <c r="N6" s="14">
        <f t="shared" ref="N6" si="2">D6*$L6</f>
        <v>0</v>
      </c>
      <c r="O6" s="14">
        <f t="shared" ref="O6" si="3">E6*L6</f>
        <v>-1</v>
      </c>
      <c r="P6" s="14">
        <f t="shared" ref="P6" si="4">F6*L6</f>
        <v>0</v>
      </c>
      <c r="Q6" s="14">
        <f t="shared" ref="Q6" si="5">G6*L6</f>
        <v>-7</v>
      </c>
      <c r="R6" s="14">
        <f t="shared" ref="R6" si="6">H6*L6</f>
        <v>-2</v>
      </c>
      <c r="S6" s="14">
        <f t="shared" ref="S6" si="7">I6*L6</f>
        <v>0</v>
      </c>
      <c r="T6" s="14">
        <f t="shared" ref="T6" si="8">J6*L6</f>
        <v>0</v>
      </c>
      <c r="U6" s="15"/>
      <c r="V6" s="15"/>
      <c r="W6" s="15" t="str">
        <f>CONCATENATE(L2,U2,W30,L3,U3,W30,L4,U4,W30,L5,U5,W31,V3,W3,W30,V4,W4)</f>
        <v>0.26 dATP + 0.26 dTTP + 0.24 dCTP + 0.24 dGTP = 1 DNA + 1 PPi</v>
      </c>
    </row>
    <row r="7" spans="1:23" x14ac:dyDescent="0.25">
      <c r="L7" s="4">
        <f>SUM(L2:L5)</f>
        <v>1</v>
      </c>
      <c r="M7" s="4">
        <f t="shared" ref="M7:T7" si="9">SUM(M2:M6)</f>
        <v>307.93507999999997</v>
      </c>
      <c r="N7" s="23">
        <f t="shared" si="9"/>
        <v>9.76</v>
      </c>
      <c r="O7" s="23">
        <f t="shared" si="9"/>
        <v>11.259999999999998</v>
      </c>
      <c r="P7" s="23">
        <f t="shared" si="9"/>
        <v>3.74</v>
      </c>
      <c r="Q7" s="23">
        <f t="shared" si="9"/>
        <v>6</v>
      </c>
      <c r="R7" s="23">
        <f t="shared" si="9"/>
        <v>1</v>
      </c>
      <c r="S7" s="23">
        <f t="shared" si="9"/>
        <v>0</v>
      </c>
      <c r="T7" s="23">
        <f t="shared" si="9"/>
        <v>33.08</v>
      </c>
      <c r="U7" s="3"/>
      <c r="V7" s="3"/>
      <c r="W7" s="3"/>
    </row>
    <row r="8" spans="1:23" x14ac:dyDescent="0.25">
      <c r="U8" s="3"/>
      <c r="V8" s="3"/>
      <c r="W8" s="3"/>
    </row>
    <row r="9" spans="1:23" x14ac:dyDescent="0.25">
      <c r="A9" s="4" t="s">
        <v>581</v>
      </c>
      <c r="B9" s="4" t="s">
        <v>767</v>
      </c>
      <c r="C9" s="4" t="str">
        <f>Metabolites!F42</f>
        <v>C10H12N5O13P3</v>
      </c>
      <c r="D9" s="4">
        <f>Metabolites!G42</f>
        <v>10</v>
      </c>
      <c r="E9" s="4">
        <f>Metabolites!H42</f>
        <v>12</v>
      </c>
      <c r="F9" s="4">
        <f>Metabolites!I42</f>
        <v>5</v>
      </c>
      <c r="G9" s="4">
        <f>Metabolites!J42</f>
        <v>13</v>
      </c>
      <c r="H9" s="4">
        <f>Metabolites!K42</f>
        <v>3</v>
      </c>
      <c r="I9" s="4">
        <f>Metabolites!L42</f>
        <v>0</v>
      </c>
      <c r="J9" s="4">
        <f>Metabolites!M42</f>
        <v>30</v>
      </c>
      <c r="K9" s="4">
        <f>(D9*12.01)+(E9*1.008)+(F9*14.01)+(G9*16)+(H9*30.97)+(I9*32.07)</f>
        <v>503.15599999999995</v>
      </c>
      <c r="L9" s="6">
        <f>K65</f>
        <v>0.16</v>
      </c>
      <c r="M9" s="4">
        <f>K9*L9</f>
        <v>80.504959999999997</v>
      </c>
      <c r="N9" s="6">
        <f>D9*$L9</f>
        <v>1.6</v>
      </c>
      <c r="O9" s="6">
        <f>E9*L9</f>
        <v>1.92</v>
      </c>
      <c r="P9" s="6">
        <f>F9*L9</f>
        <v>0.8</v>
      </c>
      <c r="Q9" s="6">
        <f>G9*L9</f>
        <v>2.08</v>
      </c>
      <c r="R9" s="6">
        <f>H9*L9</f>
        <v>0.48</v>
      </c>
      <c r="S9" s="6">
        <f>I9*L9</f>
        <v>0</v>
      </c>
      <c r="T9" s="6">
        <f>J9*L9</f>
        <v>4.8</v>
      </c>
      <c r="U9" s="3" t="s">
        <v>1009</v>
      </c>
      <c r="V9" s="3">
        <v>1</v>
      </c>
      <c r="W9" s="3" t="s">
        <v>1925</v>
      </c>
    </row>
    <row r="10" spans="1:23" x14ac:dyDescent="0.25">
      <c r="B10" s="4" t="s">
        <v>622</v>
      </c>
      <c r="C10" s="4" t="str">
        <f>Metabolites!F210</f>
        <v>C9H11N2O15P3</v>
      </c>
      <c r="D10" s="4">
        <f>Metabolites!G210</f>
        <v>9</v>
      </c>
      <c r="E10" s="4">
        <f>Metabolites!H210</f>
        <v>11</v>
      </c>
      <c r="F10" s="4">
        <f>Metabolites!I210</f>
        <v>2</v>
      </c>
      <c r="G10" s="4">
        <f>Metabolites!J210</f>
        <v>15</v>
      </c>
      <c r="H10" s="4">
        <f>Metabolites!K210</f>
        <v>3</v>
      </c>
      <c r="I10" s="4">
        <f>Metabolites!L210</f>
        <v>0</v>
      </c>
      <c r="J10" s="4">
        <f>Metabolites!M210</f>
        <v>30</v>
      </c>
      <c r="K10" s="4">
        <f>(D10*12.01)+(E10*1.008)+(F10*14.01)+(G10*16)+(H10*30.97)+(I10*32.07)</f>
        <v>480.10799999999995</v>
      </c>
      <c r="L10" s="6">
        <f>L65</f>
        <v>0.22</v>
      </c>
      <c r="M10" s="4">
        <f>K10*L10</f>
        <v>105.62375999999999</v>
      </c>
      <c r="N10" s="6">
        <f>D10*$L10</f>
        <v>1.98</v>
      </c>
      <c r="O10" s="6">
        <f>E10*L10</f>
        <v>2.42</v>
      </c>
      <c r="P10" s="6">
        <f>F10*L10</f>
        <v>0.44</v>
      </c>
      <c r="Q10" s="6">
        <f>G10*L10</f>
        <v>3.3</v>
      </c>
      <c r="R10" s="6">
        <f>H10*L10</f>
        <v>0.66</v>
      </c>
      <c r="S10" s="6">
        <f>I10*L10</f>
        <v>0</v>
      </c>
      <c r="T10" s="6">
        <f>J10*L10</f>
        <v>6.6</v>
      </c>
      <c r="U10" s="3" t="s">
        <v>1928</v>
      </c>
      <c r="V10" s="3"/>
      <c r="W10" s="3"/>
    </row>
    <row r="11" spans="1:23" s="14" customFormat="1" x14ac:dyDescent="0.25">
      <c r="B11" s="14" t="s">
        <v>789</v>
      </c>
      <c r="C11" s="14" t="str">
        <f>Metabolites!F53</f>
        <v>C9H12N3O14P3</v>
      </c>
      <c r="D11" s="14">
        <f>Metabolites!G53</f>
        <v>9</v>
      </c>
      <c r="E11" s="14">
        <f>Metabolites!H53</f>
        <v>12</v>
      </c>
      <c r="F11" s="14">
        <f>Metabolites!I53</f>
        <v>3</v>
      </c>
      <c r="G11" s="14">
        <f>Metabolites!J53</f>
        <v>14</v>
      </c>
      <c r="H11" s="14">
        <f>Metabolites!K53</f>
        <v>3</v>
      </c>
      <c r="I11" s="14">
        <f>Metabolites!L53</f>
        <v>0</v>
      </c>
      <c r="J11" s="14">
        <f>Metabolites!M53</f>
        <v>30</v>
      </c>
      <c r="K11" s="14">
        <f>(D11*12.01)+(E11*1.008)+(F11*14.01)+(G11*16)+(H11*30.97)+(I11*32.07)</f>
        <v>479.12599999999998</v>
      </c>
      <c r="L11" s="16">
        <f>M65</f>
        <v>0.35</v>
      </c>
      <c r="M11" s="14">
        <f>K11*L11</f>
        <v>167.69409999999999</v>
      </c>
      <c r="N11" s="16">
        <f>D11*$L11</f>
        <v>3.15</v>
      </c>
      <c r="O11" s="16">
        <f>E11*L11</f>
        <v>4.1999999999999993</v>
      </c>
      <c r="P11" s="16">
        <f>F11*L11</f>
        <v>1.0499999999999998</v>
      </c>
      <c r="Q11" s="16">
        <f>G11*L11</f>
        <v>4.8999999999999995</v>
      </c>
      <c r="R11" s="16">
        <f>H11*L11</f>
        <v>1.0499999999999998</v>
      </c>
      <c r="S11" s="16">
        <f>I11*L11</f>
        <v>0</v>
      </c>
      <c r="T11" s="16">
        <f>J11*L11</f>
        <v>10.5</v>
      </c>
      <c r="U11" s="15" t="s">
        <v>1929</v>
      </c>
      <c r="V11" s="15"/>
      <c r="W11" s="15"/>
    </row>
    <row r="12" spans="1:23" x14ac:dyDescent="0.25">
      <c r="B12" s="4" t="s">
        <v>880</v>
      </c>
      <c r="C12" s="4" t="str">
        <f>Metabolites!F100</f>
        <v>C10H12N5O14P3</v>
      </c>
      <c r="D12" s="4">
        <f>Metabolites!G100</f>
        <v>10</v>
      </c>
      <c r="E12" s="4">
        <f>Metabolites!H100</f>
        <v>12</v>
      </c>
      <c r="F12" s="4">
        <f>Metabolites!I100</f>
        <v>5</v>
      </c>
      <c r="G12" s="4">
        <f>Metabolites!J100</f>
        <v>14</v>
      </c>
      <c r="H12" s="4">
        <f>Metabolites!K100</f>
        <v>3</v>
      </c>
      <c r="I12" s="4">
        <f>Metabolites!L100</f>
        <v>0</v>
      </c>
      <c r="J12" s="4">
        <f>Metabolites!M100</f>
        <v>28</v>
      </c>
      <c r="K12" s="4">
        <f>(D12*12.01)+(E12*1.008)+(F12*14.01)+(G12*16)+(H12*30.97)+(I12*32.07)</f>
        <v>519.15599999999995</v>
      </c>
      <c r="L12" s="6">
        <f>N65</f>
        <v>0.27</v>
      </c>
      <c r="M12" s="4">
        <f>K12*L12</f>
        <v>140.17212000000001</v>
      </c>
      <c r="N12" s="6">
        <f>D12*$L12</f>
        <v>2.7</v>
      </c>
      <c r="O12" s="6">
        <f>E12*L12</f>
        <v>3.24</v>
      </c>
      <c r="P12" s="6">
        <f>F12*L12</f>
        <v>1.35</v>
      </c>
      <c r="Q12" s="6">
        <f>G12*L12</f>
        <v>3.7800000000000002</v>
      </c>
      <c r="R12" s="6">
        <f>H12*L12</f>
        <v>0.81</v>
      </c>
      <c r="S12" s="6">
        <f>I12*L12</f>
        <v>0</v>
      </c>
      <c r="T12" s="6">
        <f>J12*L12</f>
        <v>7.5600000000000005</v>
      </c>
      <c r="U12" s="3" t="s">
        <v>1010</v>
      </c>
      <c r="V12" s="3"/>
      <c r="W12" s="3"/>
    </row>
    <row r="13" spans="1:23" s="18" customFormat="1" x14ac:dyDescent="0.25">
      <c r="B13" s="22" t="s">
        <v>1768</v>
      </c>
      <c r="C13" s="18" t="str">
        <f>Metabolites!F175</f>
        <v>HO7P2</v>
      </c>
      <c r="D13" s="23">
        <f>Metabolites!G175</f>
        <v>0</v>
      </c>
      <c r="E13" s="23">
        <f>Metabolites!H175</f>
        <v>1</v>
      </c>
      <c r="F13" s="23">
        <f>Metabolites!I175</f>
        <v>0</v>
      </c>
      <c r="G13" s="23">
        <f>Metabolites!J175</f>
        <v>7</v>
      </c>
      <c r="H13" s="23">
        <f>Metabolites!K175</f>
        <v>2</v>
      </c>
      <c r="I13" s="23">
        <f>Metabolites!L175</f>
        <v>0</v>
      </c>
      <c r="J13" s="23">
        <f>Metabolites!M175</f>
        <v>0</v>
      </c>
      <c r="K13" s="23">
        <f t="shared" ref="K13" si="10">(D13*12.01)+(E13*1.008)+(F13*14.01)+(G13*16)+(H13*30.97)+(I13*32.07)</f>
        <v>174.94799999999998</v>
      </c>
      <c r="L13" s="19">
        <v>-1</v>
      </c>
      <c r="M13" s="23">
        <f t="shared" ref="M13" si="11">K13*L13</f>
        <v>-174.94799999999998</v>
      </c>
      <c r="N13" s="24">
        <f t="shared" ref="N13" si="12">D13*$L13</f>
        <v>0</v>
      </c>
      <c r="O13" s="24">
        <f t="shared" ref="O13" si="13">E13*L13</f>
        <v>-1</v>
      </c>
      <c r="P13" s="24">
        <f t="shared" ref="P13" si="14">F13*L13</f>
        <v>0</v>
      </c>
      <c r="Q13" s="24">
        <f t="shared" ref="Q13" si="15">G13*L13</f>
        <v>-7</v>
      </c>
      <c r="R13" s="24">
        <f t="shared" ref="R13" si="16">H13*L13</f>
        <v>-2</v>
      </c>
      <c r="S13" s="24">
        <f t="shared" ref="S13" si="17">I13*L13</f>
        <v>0</v>
      </c>
      <c r="T13" s="24">
        <f t="shared" ref="T13" si="18">J13*L13</f>
        <v>0</v>
      </c>
      <c r="U13" s="17"/>
      <c r="V13" s="17"/>
      <c r="W13" s="3" t="str">
        <f>CONCATENATE(L9,U9,W30,L10,U10,W30,L11,U11,W30,L12,U12,W31,V2,W9,W30,V9,W4)</f>
        <v>0.16 ATP + 0.22 UTP + 0.35 CTP + 0.27 GTP = 1 rRNA + 1 PPi</v>
      </c>
    </row>
    <row r="14" spans="1:23" x14ac:dyDescent="0.25">
      <c r="L14" s="6">
        <f>SUM(L9:L12)</f>
        <v>1</v>
      </c>
      <c r="M14" s="4">
        <f t="shared" ref="M14:T14" si="19">SUM(M9:M13)</f>
        <v>319.04694000000001</v>
      </c>
      <c r="N14" s="23">
        <f t="shared" si="19"/>
        <v>9.43</v>
      </c>
      <c r="O14" s="23">
        <f t="shared" si="19"/>
        <v>10.78</v>
      </c>
      <c r="P14" s="23">
        <f t="shared" si="19"/>
        <v>3.64</v>
      </c>
      <c r="Q14" s="23">
        <f t="shared" si="19"/>
        <v>7.0599999999999987</v>
      </c>
      <c r="R14" s="23">
        <f t="shared" si="19"/>
        <v>1</v>
      </c>
      <c r="S14" s="23">
        <f t="shared" si="19"/>
        <v>0</v>
      </c>
      <c r="T14" s="23">
        <f t="shared" si="19"/>
        <v>29.46</v>
      </c>
      <c r="U14" s="3"/>
      <c r="V14" s="3"/>
      <c r="W14" s="3"/>
    </row>
    <row r="15" spans="1:23" x14ac:dyDescent="0.25">
      <c r="U15" s="3"/>
      <c r="V15" s="3"/>
      <c r="W15" s="3"/>
    </row>
    <row r="16" spans="1:23" x14ac:dyDescent="0.25">
      <c r="A16" s="4" t="s">
        <v>968</v>
      </c>
      <c r="B16" s="4" t="s">
        <v>1771</v>
      </c>
      <c r="C16" t="str">
        <f>Metabolites!F45</f>
        <v>C86H170O12P2</v>
      </c>
      <c r="D16">
        <f>Metabolites!G45</f>
        <v>86</v>
      </c>
      <c r="E16">
        <f>Metabolites!H45</f>
        <v>170</v>
      </c>
      <c r="F16">
        <f>Metabolites!I45</f>
        <v>0</v>
      </c>
      <c r="G16">
        <f>Metabolites!J45</f>
        <v>12</v>
      </c>
      <c r="H16">
        <f>Metabolites!K45</f>
        <v>2</v>
      </c>
      <c r="I16">
        <f>Metabolites!L45</f>
        <v>0</v>
      </c>
      <c r="J16">
        <f>Metabolites!M45</f>
        <v>504</v>
      </c>
      <c r="K16" s="4">
        <f>(D16*12.01)+(E16*1.008)+(F16*14.01)+(G16*16)+(H16*30.97)+(I16*32.07)</f>
        <v>1458.1599999999999</v>
      </c>
      <c r="L16" s="4">
        <v>1</v>
      </c>
      <c r="M16" s="4">
        <f>K16*L16</f>
        <v>1458.1599999999999</v>
      </c>
      <c r="N16" s="4">
        <f t="shared" ref="N16:S16" si="20">D16*$L16</f>
        <v>86</v>
      </c>
      <c r="O16" s="4">
        <f t="shared" si="20"/>
        <v>170</v>
      </c>
      <c r="P16" s="4">
        <f t="shared" si="20"/>
        <v>0</v>
      </c>
      <c r="Q16" s="4">
        <f t="shared" si="20"/>
        <v>12</v>
      </c>
      <c r="R16" s="4">
        <f t="shared" si="20"/>
        <v>2</v>
      </c>
      <c r="S16" s="4">
        <f t="shared" si="20"/>
        <v>0</v>
      </c>
      <c r="T16" s="4">
        <f>J16*L16</f>
        <v>504</v>
      </c>
      <c r="U16" s="3"/>
      <c r="V16" s="3"/>
      <c r="W16" s="3"/>
    </row>
    <row r="17" spans="1:23" x14ac:dyDescent="0.25">
      <c r="B17"/>
      <c r="U17" s="3"/>
      <c r="V17" s="3"/>
      <c r="W17" s="3"/>
    </row>
    <row r="18" spans="1:23" s="14" customFormat="1" x14ac:dyDescent="0.25">
      <c r="A18" s="14" t="s">
        <v>974</v>
      </c>
      <c r="B18" s="14" t="s">
        <v>867</v>
      </c>
      <c r="C18" s="2" t="str">
        <f>Metabolites!F96</f>
        <v>C6H11O9P</v>
      </c>
      <c r="D18" s="2">
        <f>Metabolites!G96</f>
        <v>6</v>
      </c>
      <c r="E18" s="2">
        <f>Metabolites!H96</f>
        <v>11</v>
      </c>
      <c r="F18" s="2">
        <f>Metabolites!I96</f>
        <v>0</v>
      </c>
      <c r="G18" s="2">
        <f>Metabolites!J96</f>
        <v>9</v>
      </c>
      <c r="H18" s="2">
        <f>Metabolites!K96</f>
        <v>1</v>
      </c>
      <c r="I18" s="2">
        <f>Metabolites!L96</f>
        <v>0</v>
      </c>
      <c r="J18" s="2">
        <f>Metabolites!M96</f>
        <v>24</v>
      </c>
      <c r="K18" s="14">
        <f>(D18*12.01)+(E18*1.008)+(F18*14.01)+(G18*16)+(H18*30.97)+(I18*32.07)</f>
        <v>258.11799999999999</v>
      </c>
      <c r="L18" s="14">
        <v>1</v>
      </c>
      <c r="M18" s="14">
        <f>K18*L18</f>
        <v>258.11799999999999</v>
      </c>
      <c r="N18" s="14">
        <f>D18*$L18</f>
        <v>6</v>
      </c>
      <c r="O18" s="14">
        <f>E18*L18</f>
        <v>11</v>
      </c>
      <c r="P18" s="14">
        <f>F18*L18</f>
        <v>0</v>
      </c>
      <c r="Q18" s="14">
        <f>G18*L18</f>
        <v>9</v>
      </c>
      <c r="R18" s="14">
        <f>H18*L18</f>
        <v>1</v>
      </c>
      <c r="S18" s="14">
        <f>I18*L18</f>
        <v>0</v>
      </c>
      <c r="T18" s="14">
        <f>J18*L18</f>
        <v>24</v>
      </c>
      <c r="U18" s="15"/>
      <c r="V18" s="15"/>
      <c r="W18" s="15"/>
    </row>
    <row r="19" spans="1:23" s="14" customFormat="1" x14ac:dyDescent="0.25">
      <c r="B19" s="14" t="s">
        <v>543</v>
      </c>
      <c r="C19" s="27"/>
      <c r="D19" s="27">
        <f>Metabolites!G167</f>
        <v>0</v>
      </c>
      <c r="E19" s="27">
        <f>Metabolites!H167</f>
        <v>1</v>
      </c>
      <c r="F19" s="27">
        <f>Metabolites!I167</f>
        <v>0</v>
      </c>
      <c r="G19" s="27">
        <f>Metabolites!J167</f>
        <v>4</v>
      </c>
      <c r="H19" s="27">
        <f>Metabolites!K167</f>
        <v>1</v>
      </c>
      <c r="I19" s="27">
        <f>Metabolites!L167</f>
        <v>0</v>
      </c>
      <c r="J19" s="27">
        <f>Metabolites!M167</f>
        <v>0</v>
      </c>
      <c r="K19" s="14">
        <f>(D19*12.01)+(E19*1.008)+(F19*14.01)+(G19*16)+(H19*30.97)+(I19*32.07)</f>
        <v>95.977999999999994</v>
      </c>
      <c r="L19" s="14">
        <v>-1</v>
      </c>
      <c r="M19" s="14">
        <f>K19*L19</f>
        <v>-95.977999999999994</v>
      </c>
      <c r="N19" s="14">
        <f>D19*$L19</f>
        <v>0</v>
      </c>
      <c r="O19" s="14">
        <f>E19*L19</f>
        <v>-1</v>
      </c>
      <c r="P19" s="14">
        <f>F19*L19</f>
        <v>0</v>
      </c>
      <c r="Q19" s="14">
        <f>G19*L19</f>
        <v>-4</v>
      </c>
      <c r="R19" s="14">
        <f>H19*L19</f>
        <v>-1</v>
      </c>
      <c r="S19" s="14">
        <f>I19*L19</f>
        <v>0</v>
      </c>
      <c r="T19" s="14">
        <f>J19*L19</f>
        <v>0</v>
      </c>
      <c r="U19" s="15"/>
      <c r="V19" s="15"/>
      <c r="W19" s="15"/>
    </row>
    <row r="20" spans="1:23" x14ac:dyDescent="0.25">
      <c r="U20" s="3"/>
      <c r="V20" s="3"/>
      <c r="W20" s="3"/>
    </row>
    <row r="21" spans="1:23" ht="18" x14ac:dyDescent="0.25">
      <c r="A21" s="4" t="s">
        <v>973</v>
      </c>
      <c r="B21" s="3" t="s">
        <v>907</v>
      </c>
      <c r="C21" s="4" t="str">
        <f>Metabolites!F117</f>
        <v>C3H7NO2</v>
      </c>
      <c r="D21" s="4">
        <f>Metabolites!G117</f>
        <v>3</v>
      </c>
      <c r="E21" s="4">
        <f>Metabolites!H117</f>
        <v>7</v>
      </c>
      <c r="F21" s="4">
        <f>Metabolites!I117</f>
        <v>1</v>
      </c>
      <c r="G21" s="4">
        <f>Metabolites!J117</f>
        <v>2</v>
      </c>
      <c r="H21" s="4">
        <f>Metabolites!K117</f>
        <v>0</v>
      </c>
      <c r="I21" s="4">
        <f>Metabolites!L117</f>
        <v>0</v>
      </c>
      <c r="J21" s="4">
        <f>Metabolites!M117</f>
        <v>12</v>
      </c>
      <c r="K21" s="23">
        <f t="shared" ref="K21:K42" si="21">(D21*12.01)+(E21*1.008)+(F21*14.01)+(G21*16)+(H21*30.97)+(I21*32.07)</f>
        <v>89.096000000000004</v>
      </c>
      <c r="L21" s="4">
        <f t="shared" ref="L21:L39" si="22">E69</f>
        <v>6</v>
      </c>
      <c r="M21" s="4">
        <f t="shared" ref="M21:M42" si="23">K21*L21</f>
        <v>534.57600000000002</v>
      </c>
      <c r="N21" s="4">
        <f t="shared" ref="N21:N40" si="24">D21*$L21</f>
        <v>18</v>
      </c>
      <c r="O21" s="4">
        <f t="shared" ref="O21:O40" si="25">E21*L21</f>
        <v>42</v>
      </c>
      <c r="P21" s="4">
        <f t="shared" ref="P21:P40" si="26">F21*L21</f>
        <v>6</v>
      </c>
      <c r="Q21" s="4">
        <f t="shared" ref="Q21:Q40" si="27">G21*L21</f>
        <v>12</v>
      </c>
      <c r="R21" s="4">
        <f t="shared" ref="R21:R40" si="28">H21*L21</f>
        <v>0</v>
      </c>
      <c r="S21" s="4">
        <f t="shared" ref="S21:S40" si="29">I21*L21</f>
        <v>0</v>
      </c>
      <c r="T21" s="4">
        <f t="shared" ref="T21:T40" si="30">J21*L21</f>
        <v>72</v>
      </c>
      <c r="U21" s="3" t="s">
        <v>989</v>
      </c>
      <c r="V21" s="3">
        <v>100</v>
      </c>
      <c r="W21" s="3" t="s">
        <v>1009</v>
      </c>
    </row>
    <row r="22" spans="1:23" x14ac:dyDescent="0.25">
      <c r="B22" s="3" t="s">
        <v>919</v>
      </c>
      <c r="C22" s="4" t="str">
        <f>Metabolites!F123</f>
        <v>C3H7NO2S</v>
      </c>
      <c r="D22" s="4">
        <f>Metabolites!G123</f>
        <v>3</v>
      </c>
      <c r="E22" s="4">
        <f>Metabolites!H123</f>
        <v>7</v>
      </c>
      <c r="F22" s="4">
        <f>Metabolites!I123</f>
        <v>1</v>
      </c>
      <c r="G22" s="4">
        <f>Metabolites!J123</f>
        <v>2</v>
      </c>
      <c r="H22" s="4">
        <f>Metabolites!K123</f>
        <v>0</v>
      </c>
      <c r="I22" s="4">
        <f>Metabolites!L123</f>
        <v>1</v>
      </c>
      <c r="J22" s="4">
        <f>Metabolites!M123</f>
        <v>10</v>
      </c>
      <c r="K22" s="4">
        <f t="shared" si="21"/>
        <v>121.166</v>
      </c>
      <c r="L22" s="4">
        <f t="shared" si="22"/>
        <v>0.7</v>
      </c>
      <c r="M22" s="23">
        <f t="shared" si="23"/>
        <v>84.816199999999995</v>
      </c>
      <c r="N22" s="4">
        <f t="shared" si="24"/>
        <v>2.0999999999999996</v>
      </c>
      <c r="O22" s="4">
        <f t="shared" si="25"/>
        <v>4.8999999999999995</v>
      </c>
      <c r="P22" s="4">
        <f t="shared" si="26"/>
        <v>0.7</v>
      </c>
      <c r="Q22" s="4">
        <f t="shared" si="27"/>
        <v>1.4</v>
      </c>
      <c r="R22" s="4">
        <f t="shared" si="28"/>
        <v>0</v>
      </c>
      <c r="S22" s="4">
        <f t="shared" si="29"/>
        <v>0.7</v>
      </c>
      <c r="T22" s="4">
        <f t="shared" si="30"/>
        <v>7</v>
      </c>
      <c r="U22" s="3" t="s">
        <v>990</v>
      </c>
      <c r="V22" s="3">
        <v>198</v>
      </c>
      <c r="W22" s="3" t="s">
        <v>1010</v>
      </c>
    </row>
    <row r="23" spans="1:23" x14ac:dyDescent="0.25">
      <c r="B23" s="3" t="s">
        <v>915</v>
      </c>
      <c r="C23" s="4" t="str">
        <f>Metabolites!F121</f>
        <v>C4H6NO4</v>
      </c>
      <c r="D23" s="4">
        <f>Metabolites!G121</f>
        <v>4</v>
      </c>
      <c r="E23" s="4">
        <f>Metabolites!H121</f>
        <v>6</v>
      </c>
      <c r="F23" s="4">
        <f>Metabolites!I121</f>
        <v>1</v>
      </c>
      <c r="G23" s="4">
        <f>Metabolites!J121</f>
        <v>4</v>
      </c>
      <c r="H23" s="4">
        <f>Metabolites!K121</f>
        <v>0</v>
      </c>
      <c r="I23" s="4">
        <f>Metabolites!L121</f>
        <v>0</v>
      </c>
      <c r="J23" s="4">
        <f>Metabolites!M121</f>
        <v>12</v>
      </c>
      <c r="K23" s="4">
        <f t="shared" si="21"/>
        <v>132.09800000000001</v>
      </c>
      <c r="L23" s="4">
        <f t="shared" si="22"/>
        <v>4.5999999999999996</v>
      </c>
      <c r="M23" s="23">
        <f t="shared" si="23"/>
        <v>607.6508</v>
      </c>
      <c r="N23" s="4">
        <f t="shared" si="24"/>
        <v>18.399999999999999</v>
      </c>
      <c r="O23" s="4">
        <f t="shared" si="25"/>
        <v>27.599999999999998</v>
      </c>
      <c r="P23" s="4">
        <f t="shared" si="26"/>
        <v>4.5999999999999996</v>
      </c>
      <c r="Q23" s="4">
        <f t="shared" si="27"/>
        <v>18.399999999999999</v>
      </c>
      <c r="R23" s="4">
        <f t="shared" si="28"/>
        <v>0</v>
      </c>
      <c r="S23" s="4">
        <f t="shared" si="29"/>
        <v>0</v>
      </c>
      <c r="T23" s="4">
        <f t="shared" si="30"/>
        <v>55.199999999999996</v>
      </c>
      <c r="U23" s="3" t="s">
        <v>991</v>
      </c>
      <c r="V23" s="3">
        <v>199</v>
      </c>
      <c r="W23" s="3" t="s">
        <v>1011</v>
      </c>
    </row>
    <row r="24" spans="1:23" x14ac:dyDescent="0.25">
      <c r="B24" s="3" t="s">
        <v>920</v>
      </c>
      <c r="C24" s="4" t="str">
        <f>Metabolites!F124</f>
        <v>C5H8NO4</v>
      </c>
      <c r="D24" s="4">
        <f>Metabolites!G124</f>
        <v>5</v>
      </c>
      <c r="E24" s="4">
        <f>Metabolites!H124</f>
        <v>8</v>
      </c>
      <c r="F24" s="4">
        <f>Metabolites!I124</f>
        <v>1</v>
      </c>
      <c r="G24" s="4">
        <f>Metabolites!J124</f>
        <v>4</v>
      </c>
      <c r="H24" s="4">
        <f>Metabolites!K124</f>
        <v>0</v>
      </c>
      <c r="I24" s="4">
        <f>Metabolites!L124</f>
        <v>0</v>
      </c>
      <c r="J24" s="4">
        <f>Metabolites!M124</f>
        <v>18</v>
      </c>
      <c r="K24" s="4">
        <f t="shared" si="21"/>
        <v>146.12400000000002</v>
      </c>
      <c r="L24" s="4">
        <f t="shared" si="22"/>
        <v>7.2</v>
      </c>
      <c r="M24" s="23">
        <f t="shared" si="23"/>
        <v>1052.0928000000001</v>
      </c>
      <c r="N24" s="4">
        <f t="shared" si="24"/>
        <v>36</v>
      </c>
      <c r="O24" s="4">
        <f t="shared" si="25"/>
        <v>57.6</v>
      </c>
      <c r="P24" s="4">
        <f t="shared" si="26"/>
        <v>7.2</v>
      </c>
      <c r="Q24" s="4">
        <f t="shared" si="27"/>
        <v>28.8</v>
      </c>
      <c r="R24" s="4">
        <f t="shared" si="28"/>
        <v>0</v>
      </c>
      <c r="S24" s="4">
        <f t="shared" si="29"/>
        <v>0</v>
      </c>
      <c r="T24" s="4">
        <f t="shared" si="30"/>
        <v>129.6</v>
      </c>
      <c r="U24" s="3" t="s">
        <v>992</v>
      </c>
      <c r="V24" s="3">
        <v>100</v>
      </c>
      <c r="W24" s="3" t="s">
        <v>1012</v>
      </c>
    </row>
    <row r="25" spans="1:23" x14ac:dyDescent="0.25">
      <c r="B25" s="3" t="s">
        <v>472</v>
      </c>
      <c r="C25" s="4" t="str">
        <f>Metabolites!F137</f>
        <v>C9H11NO2</v>
      </c>
      <c r="D25" s="4">
        <f>Metabolites!G137</f>
        <v>9</v>
      </c>
      <c r="E25" s="4">
        <f>Metabolites!H137</f>
        <v>11</v>
      </c>
      <c r="F25" s="4">
        <f>Metabolites!I137</f>
        <v>1</v>
      </c>
      <c r="G25" s="4">
        <f>Metabolites!J137</f>
        <v>2</v>
      </c>
      <c r="H25" s="4">
        <f>Metabolites!K137</f>
        <v>0</v>
      </c>
      <c r="I25" s="4">
        <f>Metabolites!L137</f>
        <v>0</v>
      </c>
      <c r="J25" s="4">
        <f>Metabolites!M137</f>
        <v>40</v>
      </c>
      <c r="K25" s="4">
        <f t="shared" si="21"/>
        <v>165.18799999999999</v>
      </c>
      <c r="L25" s="4">
        <f t="shared" si="22"/>
        <v>4.2</v>
      </c>
      <c r="M25" s="23">
        <f t="shared" si="23"/>
        <v>693.78959999999995</v>
      </c>
      <c r="N25" s="4">
        <f t="shared" si="24"/>
        <v>37.800000000000004</v>
      </c>
      <c r="O25" s="4">
        <f t="shared" si="25"/>
        <v>46.2</v>
      </c>
      <c r="P25" s="4">
        <f t="shared" si="26"/>
        <v>4.2</v>
      </c>
      <c r="Q25" s="4">
        <f t="shared" si="27"/>
        <v>8.4</v>
      </c>
      <c r="R25" s="4">
        <f t="shared" si="28"/>
        <v>0</v>
      </c>
      <c r="S25" s="4">
        <f t="shared" si="29"/>
        <v>0</v>
      </c>
      <c r="T25" s="4">
        <f t="shared" si="30"/>
        <v>168</v>
      </c>
      <c r="U25" s="3" t="s">
        <v>993</v>
      </c>
      <c r="V25" s="3">
        <v>198</v>
      </c>
      <c r="W25" s="3" t="s">
        <v>1013</v>
      </c>
    </row>
    <row r="26" spans="1:23" x14ac:dyDescent="0.25">
      <c r="B26" s="3" t="s">
        <v>359</v>
      </c>
      <c r="C26" s="4" t="str">
        <f>Metabolites!F98</f>
        <v>C2H5NO2</v>
      </c>
      <c r="D26" s="4">
        <f>Metabolites!G98</f>
        <v>2</v>
      </c>
      <c r="E26" s="4">
        <f>Metabolites!H98</f>
        <v>5</v>
      </c>
      <c r="F26" s="4">
        <f>Metabolites!I98</f>
        <v>1</v>
      </c>
      <c r="G26" s="4">
        <f>Metabolites!J98</f>
        <v>2</v>
      </c>
      <c r="H26" s="4">
        <f>Metabolites!K98</f>
        <v>0</v>
      </c>
      <c r="I26" s="4">
        <f>Metabolites!L98</f>
        <v>0</v>
      </c>
      <c r="J26" s="4">
        <f>Metabolites!M98</f>
        <v>6</v>
      </c>
      <c r="K26" s="4">
        <f t="shared" si="21"/>
        <v>75.069999999999993</v>
      </c>
      <c r="L26" s="4">
        <f t="shared" si="22"/>
        <v>7.5</v>
      </c>
      <c r="M26" s="23">
        <f t="shared" si="23"/>
        <v>563.02499999999998</v>
      </c>
      <c r="N26" s="4">
        <f t="shared" si="24"/>
        <v>15</v>
      </c>
      <c r="O26" s="4">
        <f t="shared" si="25"/>
        <v>37.5</v>
      </c>
      <c r="P26" s="4">
        <f t="shared" si="26"/>
        <v>7.5</v>
      </c>
      <c r="Q26" s="4">
        <f t="shared" si="27"/>
        <v>15</v>
      </c>
      <c r="R26" s="4">
        <f t="shared" si="28"/>
        <v>0</v>
      </c>
      <c r="S26" s="4">
        <f t="shared" si="29"/>
        <v>0</v>
      </c>
      <c r="T26" s="4">
        <f t="shared" si="30"/>
        <v>45</v>
      </c>
      <c r="U26" s="3" t="s">
        <v>994</v>
      </c>
      <c r="V26" s="3">
        <v>1</v>
      </c>
      <c r="W26" s="3" t="s">
        <v>1014</v>
      </c>
    </row>
    <row r="27" spans="1:23" x14ac:dyDescent="0.25">
      <c r="B27" s="3" t="s">
        <v>446</v>
      </c>
      <c r="C27" s="4" t="str">
        <f>Metabolites!F128</f>
        <v>C6H9N3O2</v>
      </c>
      <c r="D27" s="4">
        <f>Metabolites!G128</f>
        <v>6</v>
      </c>
      <c r="E27" s="4">
        <f>Metabolites!H128</f>
        <v>9</v>
      </c>
      <c r="F27" s="4">
        <f>Metabolites!I128</f>
        <v>3</v>
      </c>
      <c r="G27" s="4">
        <f>Metabolites!J128</f>
        <v>2</v>
      </c>
      <c r="H27" s="4">
        <f>Metabolites!K128</f>
        <v>0</v>
      </c>
      <c r="I27" s="4">
        <f>Metabolites!L128</f>
        <v>0</v>
      </c>
      <c r="J27" s="4">
        <f>Metabolites!M128</f>
        <v>20</v>
      </c>
      <c r="K27" s="4">
        <f t="shared" si="21"/>
        <v>155.16200000000001</v>
      </c>
      <c r="L27" s="4">
        <f t="shared" si="22"/>
        <v>1.5</v>
      </c>
      <c r="M27" s="23">
        <f t="shared" si="23"/>
        <v>232.74299999999999</v>
      </c>
      <c r="N27" s="4">
        <f t="shared" si="24"/>
        <v>9</v>
      </c>
      <c r="O27" s="4">
        <f t="shared" si="25"/>
        <v>13.5</v>
      </c>
      <c r="P27" s="4">
        <f t="shared" si="26"/>
        <v>4.5</v>
      </c>
      <c r="Q27" s="4">
        <f t="shared" si="27"/>
        <v>3</v>
      </c>
      <c r="R27" s="4">
        <f t="shared" si="28"/>
        <v>0</v>
      </c>
      <c r="S27" s="4">
        <f t="shared" si="29"/>
        <v>0</v>
      </c>
      <c r="T27" s="4">
        <f t="shared" si="30"/>
        <v>30</v>
      </c>
      <c r="U27" s="3" t="s">
        <v>995</v>
      </c>
      <c r="V27" s="3">
        <v>198</v>
      </c>
      <c r="W27" s="3" t="s">
        <v>1015</v>
      </c>
    </row>
    <row r="28" spans="1:23" x14ac:dyDescent="0.25">
      <c r="B28" s="3" t="s">
        <v>458</v>
      </c>
      <c r="C28" s="4" t="str">
        <f>Metabolites!F132</f>
        <v>C6H13NO2</v>
      </c>
      <c r="D28" s="4">
        <f>Metabolites!G132</f>
        <v>6</v>
      </c>
      <c r="E28" s="4">
        <f>Metabolites!H132</f>
        <v>13</v>
      </c>
      <c r="F28" s="4">
        <f>Metabolites!I132</f>
        <v>1</v>
      </c>
      <c r="G28" s="4">
        <f>Metabolites!J132</f>
        <v>2</v>
      </c>
      <c r="H28" s="4">
        <f>Metabolites!K132</f>
        <v>0</v>
      </c>
      <c r="I28" s="4">
        <f>Metabolites!L132</f>
        <v>0</v>
      </c>
      <c r="J28" s="4">
        <f>Metabolites!M132</f>
        <v>30</v>
      </c>
      <c r="K28" s="4">
        <f t="shared" si="21"/>
        <v>131.17400000000001</v>
      </c>
      <c r="L28" s="4">
        <f t="shared" si="22"/>
        <v>6.5</v>
      </c>
      <c r="M28" s="23">
        <f t="shared" si="23"/>
        <v>852.63100000000009</v>
      </c>
      <c r="N28" s="4">
        <f t="shared" si="24"/>
        <v>39</v>
      </c>
      <c r="O28" s="4">
        <f t="shared" si="25"/>
        <v>84.5</v>
      </c>
      <c r="P28" s="4">
        <f t="shared" si="26"/>
        <v>6.5</v>
      </c>
      <c r="Q28" s="4">
        <f t="shared" si="27"/>
        <v>13</v>
      </c>
      <c r="R28" s="4">
        <f t="shared" si="28"/>
        <v>0</v>
      </c>
      <c r="S28" s="4">
        <f t="shared" si="29"/>
        <v>0</v>
      </c>
      <c r="T28" s="4">
        <f t="shared" si="30"/>
        <v>195</v>
      </c>
      <c r="U28" s="3" t="s">
        <v>996</v>
      </c>
      <c r="V28" s="3">
        <v>100</v>
      </c>
      <c r="W28" s="3" t="s">
        <v>1022</v>
      </c>
    </row>
    <row r="29" spans="1:23" x14ac:dyDescent="0.25">
      <c r="B29" s="3" t="s">
        <v>463</v>
      </c>
      <c r="C29" s="4" t="str">
        <f>Metabolites!F134</f>
        <v>C6H15N2O2</v>
      </c>
      <c r="D29" s="4">
        <f>Metabolites!G134</f>
        <v>6</v>
      </c>
      <c r="E29" s="4">
        <f>Metabolites!H134</f>
        <v>15</v>
      </c>
      <c r="F29" s="4">
        <f>Metabolites!I134</f>
        <v>2</v>
      </c>
      <c r="G29" s="4">
        <f>Metabolites!J134</f>
        <v>2</v>
      </c>
      <c r="H29" s="4">
        <f>Metabolites!K134</f>
        <v>0</v>
      </c>
      <c r="I29" s="4">
        <f>Metabolites!L134</f>
        <v>0</v>
      </c>
      <c r="J29" s="4">
        <f>Metabolites!M134</f>
        <v>28</v>
      </c>
      <c r="K29" s="4">
        <f t="shared" si="21"/>
        <v>147.19999999999999</v>
      </c>
      <c r="L29" s="4">
        <f t="shared" si="22"/>
        <v>6.1</v>
      </c>
      <c r="M29" s="23">
        <f t="shared" si="23"/>
        <v>897.91999999999985</v>
      </c>
      <c r="N29" s="4">
        <f t="shared" si="24"/>
        <v>36.599999999999994</v>
      </c>
      <c r="O29" s="4">
        <f t="shared" si="25"/>
        <v>91.5</v>
      </c>
      <c r="P29" s="4">
        <f t="shared" si="26"/>
        <v>12.2</v>
      </c>
      <c r="Q29" s="4">
        <f t="shared" si="27"/>
        <v>12.2</v>
      </c>
      <c r="R29" s="4">
        <f t="shared" si="28"/>
        <v>0</v>
      </c>
      <c r="S29" s="4">
        <f t="shared" si="29"/>
        <v>0</v>
      </c>
      <c r="T29" s="4">
        <f t="shared" si="30"/>
        <v>170.79999999999998</v>
      </c>
      <c r="U29" s="3" t="s">
        <v>997</v>
      </c>
      <c r="V29" s="3">
        <v>299</v>
      </c>
      <c r="W29" s="3" t="s">
        <v>1016</v>
      </c>
    </row>
    <row r="30" spans="1:23" x14ac:dyDescent="0.25">
      <c r="B30" s="3" t="s">
        <v>461</v>
      </c>
      <c r="C30" s="4" t="str">
        <f>Metabolites!F133</f>
        <v>C6H13NO2</v>
      </c>
      <c r="D30" s="4">
        <f>Metabolites!G133</f>
        <v>6</v>
      </c>
      <c r="E30" s="4">
        <f>Metabolites!H133</f>
        <v>13</v>
      </c>
      <c r="F30" s="4">
        <f>Metabolites!I133</f>
        <v>1</v>
      </c>
      <c r="G30" s="4">
        <f>Metabolites!J133</f>
        <v>2</v>
      </c>
      <c r="H30" s="4">
        <f>Metabolites!K133</f>
        <v>0</v>
      </c>
      <c r="I30" s="4">
        <f>Metabolites!L133</f>
        <v>0</v>
      </c>
      <c r="J30" s="4">
        <f>Metabolites!M133</f>
        <v>30</v>
      </c>
      <c r="K30" s="4">
        <f t="shared" si="21"/>
        <v>131.17400000000001</v>
      </c>
      <c r="L30" s="4">
        <f t="shared" si="22"/>
        <v>11</v>
      </c>
      <c r="M30" s="23">
        <f t="shared" si="23"/>
        <v>1442.914</v>
      </c>
      <c r="N30" s="4">
        <f t="shared" si="24"/>
        <v>66</v>
      </c>
      <c r="O30" s="4">
        <f t="shared" si="25"/>
        <v>143</v>
      </c>
      <c r="P30" s="4">
        <f t="shared" si="26"/>
        <v>11</v>
      </c>
      <c r="Q30" s="4">
        <f t="shared" si="27"/>
        <v>22</v>
      </c>
      <c r="R30" s="4">
        <f t="shared" si="28"/>
        <v>0</v>
      </c>
      <c r="S30" s="4">
        <f t="shared" si="29"/>
        <v>0</v>
      </c>
      <c r="T30" s="4">
        <f t="shared" si="30"/>
        <v>330</v>
      </c>
      <c r="U30" s="3" t="s">
        <v>998</v>
      </c>
      <c r="V30" s="3"/>
      <c r="W30" s="3" t="s">
        <v>987</v>
      </c>
    </row>
    <row r="31" spans="1:23" x14ac:dyDescent="0.25">
      <c r="B31" s="3" t="s">
        <v>469</v>
      </c>
      <c r="C31" s="4" t="str">
        <f>Metabolites!F136</f>
        <v>C5H11NO2S</v>
      </c>
      <c r="D31" s="4">
        <f>Metabolites!G136</f>
        <v>5</v>
      </c>
      <c r="E31" s="4">
        <f>Metabolites!H136</f>
        <v>11</v>
      </c>
      <c r="F31" s="4">
        <f>Metabolites!I136</f>
        <v>1</v>
      </c>
      <c r="G31" s="4">
        <f>Metabolites!J136</f>
        <v>2</v>
      </c>
      <c r="H31" s="4">
        <f>Metabolites!K136</f>
        <v>0</v>
      </c>
      <c r="I31" s="4">
        <f>Metabolites!L136</f>
        <v>1</v>
      </c>
      <c r="J31" s="4">
        <f>Metabolites!M136</f>
        <v>22</v>
      </c>
      <c r="K31" s="4">
        <f t="shared" si="21"/>
        <v>149.21800000000002</v>
      </c>
      <c r="L31" s="4">
        <f t="shared" si="22"/>
        <v>2.4</v>
      </c>
      <c r="M31" s="23">
        <f t="shared" si="23"/>
        <v>358.12320000000005</v>
      </c>
      <c r="N31" s="4">
        <f t="shared" si="24"/>
        <v>12</v>
      </c>
      <c r="O31" s="4">
        <f t="shared" si="25"/>
        <v>26.4</v>
      </c>
      <c r="P31" s="4">
        <f t="shared" si="26"/>
        <v>2.4</v>
      </c>
      <c r="Q31" s="4">
        <f t="shared" si="27"/>
        <v>4.8</v>
      </c>
      <c r="R31" s="4">
        <f t="shared" si="28"/>
        <v>0</v>
      </c>
      <c r="S31" s="4">
        <f t="shared" si="29"/>
        <v>2.4</v>
      </c>
      <c r="T31" s="4">
        <f t="shared" si="30"/>
        <v>52.8</v>
      </c>
      <c r="U31" s="3" t="s">
        <v>999</v>
      </c>
      <c r="V31" s="3"/>
      <c r="W31" s="3" t="s">
        <v>988</v>
      </c>
    </row>
    <row r="32" spans="1:23" x14ac:dyDescent="0.25">
      <c r="B32" s="3" t="s">
        <v>914</v>
      </c>
      <c r="C32" s="4" t="str">
        <f>Metabolites!F120</f>
        <v>C4H8N2O3</v>
      </c>
      <c r="D32" s="4">
        <f>Metabolites!G120</f>
        <v>4</v>
      </c>
      <c r="E32" s="4">
        <f>Metabolites!H120</f>
        <v>8</v>
      </c>
      <c r="F32" s="4">
        <f>Metabolites!I120</f>
        <v>2</v>
      </c>
      <c r="G32" s="4">
        <f>Metabolites!J120</f>
        <v>3</v>
      </c>
      <c r="H32" s="4">
        <f>Metabolites!K120</f>
        <v>0</v>
      </c>
      <c r="I32" s="4">
        <f>Metabolites!L120</f>
        <v>0</v>
      </c>
      <c r="J32" s="4">
        <f>Metabolites!M120</f>
        <v>12</v>
      </c>
      <c r="K32" s="4">
        <f t="shared" si="21"/>
        <v>132.124</v>
      </c>
      <c r="L32" s="4">
        <f t="shared" si="22"/>
        <v>3.6</v>
      </c>
      <c r="M32" s="23">
        <f t="shared" si="23"/>
        <v>475.64639999999997</v>
      </c>
      <c r="N32" s="4">
        <f t="shared" si="24"/>
        <v>14.4</v>
      </c>
      <c r="O32" s="4">
        <f t="shared" si="25"/>
        <v>28.8</v>
      </c>
      <c r="P32" s="4">
        <f t="shared" si="26"/>
        <v>7.2</v>
      </c>
      <c r="Q32" s="4">
        <f t="shared" si="27"/>
        <v>10.8</v>
      </c>
      <c r="R32" s="4">
        <f t="shared" si="28"/>
        <v>0</v>
      </c>
      <c r="S32" s="4">
        <f t="shared" si="29"/>
        <v>0</v>
      </c>
      <c r="T32" s="4">
        <f t="shared" si="30"/>
        <v>43.2</v>
      </c>
      <c r="U32" s="3" t="s">
        <v>1000</v>
      </c>
      <c r="V32" s="3"/>
    </row>
    <row r="33" spans="1:23" x14ac:dyDescent="0.25">
      <c r="B33" s="3" t="s">
        <v>475</v>
      </c>
      <c r="C33" s="4" t="str">
        <f>Metabolites!F138</f>
        <v>C5H9NO2</v>
      </c>
      <c r="D33" s="4">
        <f>Metabolites!G138</f>
        <v>5</v>
      </c>
      <c r="E33" s="4">
        <f>Metabolites!H138</f>
        <v>9</v>
      </c>
      <c r="F33" s="4">
        <f>Metabolites!I138</f>
        <v>1</v>
      </c>
      <c r="G33" s="4">
        <f>Metabolites!J138</f>
        <v>2</v>
      </c>
      <c r="H33" s="4">
        <f>Metabolites!K138</f>
        <v>0</v>
      </c>
      <c r="I33" s="4">
        <f>Metabolites!L138</f>
        <v>0</v>
      </c>
      <c r="J33" s="4">
        <f>Metabolites!M138</f>
        <v>22</v>
      </c>
      <c r="K33" s="4">
        <f t="shared" si="21"/>
        <v>115.13200000000001</v>
      </c>
      <c r="L33" s="4">
        <f t="shared" si="22"/>
        <v>4.3</v>
      </c>
      <c r="M33" s="23">
        <f t="shared" si="23"/>
        <v>495.06760000000003</v>
      </c>
      <c r="N33" s="4">
        <f t="shared" si="24"/>
        <v>21.5</v>
      </c>
      <c r="O33" s="4">
        <f t="shared" si="25"/>
        <v>38.699999999999996</v>
      </c>
      <c r="P33" s="4">
        <f t="shared" si="26"/>
        <v>4.3</v>
      </c>
      <c r="Q33" s="4">
        <f t="shared" si="27"/>
        <v>8.6</v>
      </c>
      <c r="R33" s="4">
        <f t="shared" si="28"/>
        <v>0</v>
      </c>
      <c r="S33" s="4">
        <f t="shared" si="29"/>
        <v>0</v>
      </c>
      <c r="T33" s="4">
        <f t="shared" si="30"/>
        <v>94.6</v>
      </c>
      <c r="U33" s="3" t="s">
        <v>1001</v>
      </c>
      <c r="V33" s="3"/>
      <c r="W33" s="3"/>
    </row>
    <row r="34" spans="1:23" x14ac:dyDescent="0.25">
      <c r="B34" s="3" t="s">
        <v>924</v>
      </c>
      <c r="C34" s="4" t="str">
        <f>Metabolites!F126</f>
        <v>C5H10N2O3</v>
      </c>
      <c r="D34" s="4">
        <f>Metabolites!G126</f>
        <v>5</v>
      </c>
      <c r="E34" s="4">
        <f>Metabolites!H126</f>
        <v>10</v>
      </c>
      <c r="F34" s="4">
        <f>Metabolites!I126</f>
        <v>2</v>
      </c>
      <c r="G34" s="4">
        <f>Metabolites!J126</f>
        <v>3</v>
      </c>
      <c r="H34" s="4">
        <f>Metabolites!K126</f>
        <v>0</v>
      </c>
      <c r="I34" s="4">
        <f>Metabolites!L126</f>
        <v>0</v>
      </c>
      <c r="J34" s="4">
        <f>Metabolites!M126</f>
        <v>18</v>
      </c>
      <c r="K34" s="4">
        <f t="shared" si="21"/>
        <v>146.14999999999998</v>
      </c>
      <c r="L34" s="4">
        <f t="shared" si="22"/>
        <v>2.2999999999999998</v>
      </c>
      <c r="M34" s="23">
        <f t="shared" si="23"/>
        <v>336.14499999999992</v>
      </c>
      <c r="N34" s="4">
        <f t="shared" si="24"/>
        <v>11.5</v>
      </c>
      <c r="O34" s="4">
        <f t="shared" si="25"/>
        <v>23</v>
      </c>
      <c r="P34" s="4">
        <f t="shared" si="26"/>
        <v>4.5999999999999996</v>
      </c>
      <c r="Q34" s="4">
        <f t="shared" si="27"/>
        <v>6.8999999999999995</v>
      </c>
      <c r="R34" s="4">
        <f t="shared" si="28"/>
        <v>0</v>
      </c>
      <c r="S34" s="4">
        <f t="shared" si="29"/>
        <v>0</v>
      </c>
      <c r="T34" s="4">
        <f t="shared" si="30"/>
        <v>41.4</v>
      </c>
      <c r="U34" s="3" t="s">
        <v>1002</v>
      </c>
      <c r="V34" s="3"/>
      <c r="W34" s="3"/>
    </row>
    <row r="35" spans="1:23" x14ac:dyDescent="0.25">
      <c r="B35" s="3" t="s">
        <v>908</v>
      </c>
      <c r="C35" s="4" t="str">
        <f>Metabolites!F118</f>
        <v>C6H15N4O2</v>
      </c>
      <c r="D35" s="4">
        <f>Metabolites!G118</f>
        <v>6</v>
      </c>
      <c r="E35" s="4">
        <f>Metabolites!H118</f>
        <v>15</v>
      </c>
      <c r="F35" s="4">
        <f>Metabolites!I118</f>
        <v>4</v>
      </c>
      <c r="G35" s="4">
        <f>Metabolites!J118</f>
        <v>2</v>
      </c>
      <c r="H35" s="4">
        <f>Metabolites!K118</f>
        <v>0</v>
      </c>
      <c r="I35" s="4">
        <f>Metabolites!L118</f>
        <v>0</v>
      </c>
      <c r="J35" s="4">
        <f>Metabolites!M118</f>
        <v>22</v>
      </c>
      <c r="K35" s="4">
        <f t="shared" si="21"/>
        <v>175.22</v>
      </c>
      <c r="L35" s="4">
        <f t="shared" si="22"/>
        <v>6.3</v>
      </c>
      <c r="M35" s="23">
        <f t="shared" si="23"/>
        <v>1103.886</v>
      </c>
      <c r="N35" s="4">
        <f t="shared" si="24"/>
        <v>37.799999999999997</v>
      </c>
      <c r="O35" s="4">
        <f t="shared" si="25"/>
        <v>94.5</v>
      </c>
      <c r="P35" s="4">
        <f t="shared" si="26"/>
        <v>25.2</v>
      </c>
      <c r="Q35" s="4">
        <f t="shared" si="27"/>
        <v>12.6</v>
      </c>
      <c r="R35" s="4">
        <f t="shared" si="28"/>
        <v>0</v>
      </c>
      <c r="S35" s="4">
        <f t="shared" si="29"/>
        <v>0</v>
      </c>
      <c r="T35" s="4">
        <f t="shared" si="30"/>
        <v>138.6</v>
      </c>
      <c r="U35" s="3" t="s">
        <v>1003</v>
      </c>
      <c r="V35" s="3"/>
      <c r="W35" s="3"/>
    </row>
    <row r="36" spans="1:23" x14ac:dyDescent="0.25">
      <c r="B36" s="3" t="s">
        <v>478</v>
      </c>
      <c r="C36" s="4" t="str">
        <f>Metabolites!F139</f>
        <v>C3H7NO3</v>
      </c>
      <c r="D36" s="4">
        <f>Metabolites!G139</f>
        <v>3</v>
      </c>
      <c r="E36" s="4">
        <f>Metabolites!H139</f>
        <v>7</v>
      </c>
      <c r="F36" s="4">
        <f>Metabolites!I139</f>
        <v>1</v>
      </c>
      <c r="G36" s="4">
        <f>Metabolites!J139</f>
        <v>3</v>
      </c>
      <c r="H36" s="4">
        <f>Metabolites!K139</f>
        <v>0</v>
      </c>
      <c r="I36" s="4">
        <f>Metabolites!L139</f>
        <v>0</v>
      </c>
      <c r="J36" s="4">
        <f>Metabolites!M139</f>
        <v>10</v>
      </c>
      <c r="K36" s="4">
        <f t="shared" si="21"/>
        <v>105.096</v>
      </c>
      <c r="L36" s="4">
        <f t="shared" si="22"/>
        <v>7</v>
      </c>
      <c r="M36" s="23">
        <f t="shared" si="23"/>
        <v>735.67200000000003</v>
      </c>
      <c r="N36" s="4">
        <f t="shared" si="24"/>
        <v>21</v>
      </c>
      <c r="O36" s="4">
        <f t="shared" si="25"/>
        <v>49</v>
      </c>
      <c r="P36" s="4">
        <f t="shared" si="26"/>
        <v>7</v>
      </c>
      <c r="Q36" s="4">
        <f t="shared" si="27"/>
        <v>21</v>
      </c>
      <c r="R36" s="4">
        <f t="shared" si="28"/>
        <v>0</v>
      </c>
      <c r="S36" s="4">
        <f t="shared" si="29"/>
        <v>0</v>
      </c>
      <c r="T36" s="4">
        <f t="shared" si="30"/>
        <v>70</v>
      </c>
      <c r="U36" s="3" t="s">
        <v>1004</v>
      </c>
      <c r="V36" s="3"/>
      <c r="W36" s="3"/>
    </row>
    <row r="37" spans="1:23" x14ac:dyDescent="0.25">
      <c r="B37" s="3" t="s">
        <v>481</v>
      </c>
      <c r="C37" s="4" t="str">
        <f>Metabolites!F140</f>
        <v>C4H9NO3</v>
      </c>
      <c r="D37" s="4">
        <f>Metabolites!G140</f>
        <v>4</v>
      </c>
      <c r="E37" s="4">
        <f>Metabolites!H140</f>
        <v>9</v>
      </c>
      <c r="F37" s="4">
        <f>Metabolites!I140</f>
        <v>1</v>
      </c>
      <c r="G37" s="4">
        <f>Metabolites!J140</f>
        <v>3</v>
      </c>
      <c r="H37" s="4">
        <f>Metabolites!K140</f>
        <v>0</v>
      </c>
      <c r="I37" s="4">
        <f>Metabolites!L140</f>
        <v>0</v>
      </c>
      <c r="J37" s="4">
        <f>Metabolites!M140</f>
        <v>16</v>
      </c>
      <c r="K37" s="4">
        <f t="shared" si="21"/>
        <v>119.122</v>
      </c>
      <c r="L37" s="4">
        <f t="shared" si="22"/>
        <v>4.9000000000000004</v>
      </c>
      <c r="M37" s="23">
        <f t="shared" si="23"/>
        <v>583.69780000000003</v>
      </c>
      <c r="N37" s="4">
        <f t="shared" si="24"/>
        <v>19.600000000000001</v>
      </c>
      <c r="O37" s="4">
        <f t="shared" si="25"/>
        <v>44.1</v>
      </c>
      <c r="P37" s="4">
        <f t="shared" si="26"/>
        <v>4.9000000000000004</v>
      </c>
      <c r="Q37" s="4">
        <f t="shared" si="27"/>
        <v>14.700000000000001</v>
      </c>
      <c r="R37" s="4">
        <f t="shared" si="28"/>
        <v>0</v>
      </c>
      <c r="S37" s="4">
        <f t="shared" si="29"/>
        <v>0</v>
      </c>
      <c r="T37" s="4">
        <f t="shared" si="30"/>
        <v>78.400000000000006</v>
      </c>
      <c r="U37" s="3" t="s">
        <v>1005</v>
      </c>
      <c r="V37" s="3"/>
      <c r="W37" s="3"/>
    </row>
    <row r="38" spans="1:23" x14ac:dyDescent="0.25">
      <c r="B38" s="3" t="s">
        <v>489</v>
      </c>
      <c r="C38" s="4" t="str">
        <f>Metabolites!F143</f>
        <v>C5H11NO2</v>
      </c>
      <c r="D38" s="4">
        <f>Metabolites!G143</f>
        <v>5</v>
      </c>
      <c r="E38" s="4">
        <f>Metabolites!H143</f>
        <v>11</v>
      </c>
      <c r="F38" s="4">
        <f>Metabolites!I143</f>
        <v>1</v>
      </c>
      <c r="G38" s="4">
        <f>Metabolites!J143</f>
        <v>2</v>
      </c>
      <c r="H38" s="4">
        <f>Metabolites!K143</f>
        <v>0</v>
      </c>
      <c r="I38" s="4">
        <f>Metabolites!L143</f>
        <v>0</v>
      </c>
      <c r="J38" s="4">
        <f>Metabolites!M143</f>
        <v>24</v>
      </c>
      <c r="K38" s="4">
        <f t="shared" si="21"/>
        <v>117.14800000000001</v>
      </c>
      <c r="L38" s="4">
        <f t="shared" si="22"/>
        <v>9.1</v>
      </c>
      <c r="M38" s="23">
        <f t="shared" si="23"/>
        <v>1066.0468000000001</v>
      </c>
      <c r="N38" s="4">
        <f t="shared" si="24"/>
        <v>45.5</v>
      </c>
      <c r="O38" s="4">
        <f t="shared" si="25"/>
        <v>100.1</v>
      </c>
      <c r="P38" s="4">
        <f t="shared" si="26"/>
        <v>9.1</v>
      </c>
      <c r="Q38" s="4">
        <f t="shared" si="27"/>
        <v>18.2</v>
      </c>
      <c r="R38" s="4">
        <f t="shared" si="28"/>
        <v>0</v>
      </c>
      <c r="S38" s="4">
        <f t="shared" si="29"/>
        <v>0</v>
      </c>
      <c r="T38" s="4">
        <f t="shared" si="30"/>
        <v>218.39999999999998</v>
      </c>
      <c r="U38" s="3" t="s">
        <v>1006</v>
      </c>
      <c r="V38" s="3"/>
      <c r="W38" s="3"/>
    </row>
    <row r="39" spans="1:23" x14ac:dyDescent="0.25">
      <c r="B39" s="3" t="s">
        <v>483</v>
      </c>
      <c r="C39" s="4" t="str">
        <f>Metabolites!F141</f>
        <v>C11H12N2O2</v>
      </c>
      <c r="D39" s="4">
        <f>Metabolites!G141</f>
        <v>11</v>
      </c>
      <c r="E39" s="4">
        <f>Metabolites!H141</f>
        <v>12</v>
      </c>
      <c r="F39" s="4">
        <f>Metabolites!I141</f>
        <v>2</v>
      </c>
      <c r="G39" s="4">
        <f>Metabolites!J141</f>
        <v>2</v>
      </c>
      <c r="H39" s="4">
        <f>Metabolites!K141</f>
        <v>0</v>
      </c>
      <c r="I39" s="4">
        <f>Metabolites!L141</f>
        <v>0</v>
      </c>
      <c r="J39" s="4">
        <f>Metabolites!M141</f>
        <v>46</v>
      </c>
      <c r="K39" s="4">
        <f t="shared" si="21"/>
        <v>204.226</v>
      </c>
      <c r="L39" s="4">
        <f t="shared" si="22"/>
        <v>1.2</v>
      </c>
      <c r="M39" s="23">
        <f t="shared" si="23"/>
        <v>245.07119999999998</v>
      </c>
      <c r="N39" s="4">
        <f t="shared" si="24"/>
        <v>13.2</v>
      </c>
      <c r="O39" s="4">
        <f t="shared" si="25"/>
        <v>14.399999999999999</v>
      </c>
      <c r="P39" s="4">
        <f t="shared" si="26"/>
        <v>2.4</v>
      </c>
      <c r="Q39" s="4">
        <f t="shared" si="27"/>
        <v>2.4</v>
      </c>
      <c r="R39" s="4">
        <f t="shared" si="28"/>
        <v>0</v>
      </c>
      <c r="S39" s="4">
        <f t="shared" si="29"/>
        <v>0</v>
      </c>
      <c r="T39" s="4">
        <f t="shared" si="30"/>
        <v>55.199999999999996</v>
      </c>
      <c r="U39" s="3" t="s">
        <v>1007</v>
      </c>
      <c r="V39" s="3"/>
      <c r="W39" s="3"/>
    </row>
    <row r="40" spans="1:23" x14ac:dyDescent="0.25">
      <c r="B40" s="3" t="s">
        <v>486</v>
      </c>
      <c r="C40" s="4" t="str">
        <f>Metabolites!F142</f>
        <v>C9H11NO3</v>
      </c>
      <c r="D40" s="4">
        <f>Metabolites!G142</f>
        <v>9</v>
      </c>
      <c r="E40" s="4">
        <f>Metabolites!H142</f>
        <v>11</v>
      </c>
      <c r="F40" s="4">
        <f>Metabolites!I142</f>
        <v>1</v>
      </c>
      <c r="G40" s="4">
        <f>Metabolites!J142</f>
        <v>3</v>
      </c>
      <c r="H40" s="4">
        <f>Metabolites!K142</f>
        <v>0</v>
      </c>
      <c r="I40" s="4">
        <f>Metabolites!L142</f>
        <v>0</v>
      </c>
      <c r="J40" s="4">
        <f>Metabolites!M142</f>
        <v>38</v>
      </c>
      <c r="K40" s="4">
        <f t="shared" si="21"/>
        <v>181.18799999999999</v>
      </c>
      <c r="L40" s="4">
        <f>E89</f>
        <v>3.9</v>
      </c>
      <c r="M40" s="23">
        <f t="shared" si="23"/>
        <v>706.63319999999999</v>
      </c>
      <c r="N40" s="4">
        <f t="shared" si="24"/>
        <v>35.1</v>
      </c>
      <c r="O40" s="4">
        <f t="shared" si="25"/>
        <v>42.9</v>
      </c>
      <c r="P40" s="4">
        <f t="shared" si="26"/>
        <v>3.9</v>
      </c>
      <c r="Q40" s="4">
        <f t="shared" si="27"/>
        <v>11.7</v>
      </c>
      <c r="R40" s="4">
        <f t="shared" si="28"/>
        <v>0</v>
      </c>
      <c r="S40" s="4">
        <f t="shared" si="29"/>
        <v>0</v>
      </c>
      <c r="T40" s="4">
        <f t="shared" si="30"/>
        <v>148.19999999999999</v>
      </c>
      <c r="U40" s="3" t="s">
        <v>1008</v>
      </c>
      <c r="V40" s="3"/>
      <c r="W40" s="3"/>
    </row>
    <row r="41" spans="1:23" x14ac:dyDescent="0.25">
      <c r="B41" s="3" t="s">
        <v>886</v>
      </c>
      <c r="C41" s="4" t="s">
        <v>886</v>
      </c>
      <c r="E41" s="4">
        <v>2</v>
      </c>
      <c r="G41" s="4">
        <v>1</v>
      </c>
      <c r="K41" s="23">
        <f t="shared" si="21"/>
        <v>18.015999999999998</v>
      </c>
      <c r="L41" s="4">
        <v>-99</v>
      </c>
      <c r="M41" s="4">
        <f t="shared" si="23"/>
        <v>-1783.5839999999998</v>
      </c>
      <c r="N41" s="4">
        <f t="shared" ref="N41" si="31">D41*$L41</f>
        <v>0</v>
      </c>
      <c r="O41" s="4">
        <f t="shared" ref="O41" si="32">E41*L41</f>
        <v>-198</v>
      </c>
      <c r="P41" s="4">
        <f t="shared" ref="P41" si="33">F41*L41</f>
        <v>0</v>
      </c>
      <c r="Q41" s="4">
        <f t="shared" ref="Q41" si="34">G41*L41</f>
        <v>-99</v>
      </c>
      <c r="R41" s="4">
        <f t="shared" ref="R41" si="35">H41*L41</f>
        <v>0</v>
      </c>
      <c r="S41" s="4">
        <f t="shared" ref="S41" si="36">I41*L41</f>
        <v>0</v>
      </c>
      <c r="T41" s="4">
        <f t="shared" ref="T41" si="37">J41*L41</f>
        <v>0</v>
      </c>
      <c r="U41" s="3" t="s">
        <v>886</v>
      </c>
      <c r="V41" s="3"/>
      <c r="W41" s="26"/>
    </row>
    <row r="42" spans="1:23" s="23" customFormat="1" x14ac:dyDescent="0.25">
      <c r="B42" s="22" t="s">
        <v>568</v>
      </c>
      <c r="C42" s="23" t="str">
        <f>Metabolites!F177</f>
        <v>H+</v>
      </c>
      <c r="D42" s="23">
        <f>Metabolites!G177</f>
        <v>0</v>
      </c>
      <c r="E42" s="23">
        <f>Metabolites!H177</f>
        <v>1</v>
      </c>
      <c r="F42" s="23">
        <f>Metabolites!I177</f>
        <v>0</v>
      </c>
      <c r="G42" s="23">
        <f>Metabolites!J177</f>
        <v>0</v>
      </c>
      <c r="H42" s="23">
        <f>Metabolites!K177</f>
        <v>0</v>
      </c>
      <c r="I42" s="23">
        <f>Metabolites!L177</f>
        <v>0</v>
      </c>
      <c r="J42" s="23">
        <f>Metabolites!M177</f>
        <v>0</v>
      </c>
      <c r="K42" s="23">
        <f t="shared" si="21"/>
        <v>1.008</v>
      </c>
      <c r="L42" s="23">
        <v>-1</v>
      </c>
      <c r="M42" s="23">
        <f t="shared" si="23"/>
        <v>-1.008</v>
      </c>
      <c r="N42" s="23">
        <f t="shared" ref="N42" si="38">D42*$L42</f>
        <v>0</v>
      </c>
      <c r="O42" s="23">
        <f t="shared" ref="O42" si="39">E42*L42</f>
        <v>-1</v>
      </c>
      <c r="P42" s="23">
        <f t="shared" ref="P42" si="40">F42*L42</f>
        <v>0</v>
      </c>
      <c r="Q42" s="23">
        <f t="shared" ref="Q42" si="41">G42*L42</f>
        <v>0</v>
      </c>
      <c r="R42" s="23">
        <f t="shared" ref="R42" si="42">H42*L42</f>
        <v>0</v>
      </c>
      <c r="S42" s="23">
        <f t="shared" ref="S42" si="43">I42*L42</f>
        <v>0</v>
      </c>
      <c r="T42" s="23">
        <f t="shared" ref="T42" si="44">J42*L42</f>
        <v>0</v>
      </c>
      <c r="U42" s="22"/>
      <c r="V42" s="22"/>
      <c r="W42" s="22" t="str">
        <f>CONCATENATE(L21,U21,W30,L22,U22,W30,L23,U23,W30,L24,U24,W30,L25,U25,W30,L26,U26,W30,L27,U27,W30,L28,U28,W30,L29,U29,W30,L30,U30,W30,L31,U31,W30,L32,U32,W30,L33,U33,W30,L34,U34,W30,L35,U35,W30,L36,U36,W30,L37,U37,W30,L38,U38,W30,L39,U39,W30,L40,U40,W30,V21,W21,W30,V22,W22,W30,V23,W23,W31,V24,W24,W30,V25,W25,W30,V26,W26,W30,V27,W27,W30,V28,W28,W30,V29,W29)</f>
        <v>6 L-Alanine + 0.7 L-Cysteine + 4.6 L-Aspartate + 7.2 L-Glutamate + 4.2 L-Phenylalanine + 7.5 Glycine + 1.5 L-Histidine + 6.5 L-Isoleucine + 6.1 L-Lysine + 11 L-Leucine + 2.4 L-Methionine + 3.6 L-Asparagine + 4.3 L-Proline + 2.3 L-Glutamine + 6.3 L-Arginine + 7 L-Serine + 4.9 L-Threonine + 9.1 L-Valine + 1.2 L-Tryptophan + 3.9 L-Tyrosine + 100 ATP + 198 GTP + 199 H2O = 100 AMP + 198 GDP + 1 peptide_biomass + 198 Phosphate + 100 PPi + 299 Proton</v>
      </c>
    </row>
    <row r="43" spans="1:23" x14ac:dyDescent="0.25">
      <c r="L43" s="4">
        <f>SUM(L21:L40)</f>
        <v>100.30000000000001</v>
      </c>
      <c r="M43" s="4">
        <f>SUM(M21:M42)</f>
        <v>11283.555600000002</v>
      </c>
      <c r="N43" s="23">
        <f t="shared" ref="N43:T43" si="45">SUM(N21:N42)</f>
        <v>509.5</v>
      </c>
      <c r="O43" s="23">
        <f t="shared" si="45"/>
        <v>811.19999999999993</v>
      </c>
      <c r="P43" s="23">
        <f t="shared" si="45"/>
        <v>135.40000000000003</v>
      </c>
      <c r="Q43" s="23">
        <f t="shared" si="45"/>
        <v>146.89999999999998</v>
      </c>
      <c r="R43" s="23">
        <f t="shared" si="45"/>
        <v>0</v>
      </c>
      <c r="S43" s="23">
        <f t="shared" si="45"/>
        <v>3.0999999999999996</v>
      </c>
      <c r="T43" s="23">
        <f t="shared" si="45"/>
        <v>2143.4</v>
      </c>
    </row>
    <row r="44" spans="1:23" x14ac:dyDescent="0.25">
      <c r="A44" s="3"/>
    </row>
    <row r="45" spans="1:23" x14ac:dyDescent="0.25">
      <c r="A45" s="4" t="s">
        <v>972</v>
      </c>
      <c r="K45" s="13" t="s">
        <v>971</v>
      </c>
      <c r="M45" s="4" t="s">
        <v>970</v>
      </c>
      <c r="U45" s="3"/>
      <c r="V45" s="3"/>
      <c r="W45" s="3"/>
    </row>
    <row r="46" spans="1:23" x14ac:dyDescent="0.25">
      <c r="A46" s="4" t="s">
        <v>825</v>
      </c>
      <c r="K46" s="4">
        <f>M7</f>
        <v>307.93507999999997</v>
      </c>
      <c r="L46" s="4">
        <f>ROUND(M46*1000/K46,4)</f>
        <v>6.4899999999999999E-2</v>
      </c>
      <c r="M46" s="4">
        <v>0.02</v>
      </c>
      <c r="N46" s="4">
        <f t="shared" ref="N46:T46" si="46">N7</f>
        <v>9.76</v>
      </c>
      <c r="O46" s="4">
        <f t="shared" si="46"/>
        <v>11.259999999999998</v>
      </c>
      <c r="P46" s="4">
        <f t="shared" si="46"/>
        <v>3.74</v>
      </c>
      <c r="Q46" s="4">
        <f t="shared" si="46"/>
        <v>6</v>
      </c>
      <c r="R46" s="4">
        <f t="shared" si="46"/>
        <v>1</v>
      </c>
      <c r="S46" s="4">
        <f t="shared" si="46"/>
        <v>0</v>
      </c>
      <c r="T46" s="4">
        <f t="shared" si="46"/>
        <v>33.08</v>
      </c>
      <c r="U46" s="4" t="s">
        <v>1021</v>
      </c>
    </row>
    <row r="47" spans="1:23" x14ac:dyDescent="0.25">
      <c r="A47" s="4" t="s">
        <v>969</v>
      </c>
      <c r="K47" s="4">
        <f>M14</f>
        <v>319.04694000000001</v>
      </c>
      <c r="L47" s="23">
        <f t="shared" ref="L47:L50" si="47">ROUND(M47*1000/K47,4)</f>
        <v>0.50149999999999995</v>
      </c>
      <c r="M47" s="4">
        <v>0.16</v>
      </c>
      <c r="N47" s="4">
        <f t="shared" ref="N47:T47" si="48">N14</f>
        <v>9.43</v>
      </c>
      <c r="O47" s="4">
        <f t="shared" si="48"/>
        <v>10.78</v>
      </c>
      <c r="P47" s="4">
        <f t="shared" si="48"/>
        <v>3.64</v>
      </c>
      <c r="Q47" s="4">
        <f t="shared" si="48"/>
        <v>7.0599999999999987</v>
      </c>
      <c r="R47" s="4">
        <f t="shared" si="48"/>
        <v>1</v>
      </c>
      <c r="S47" s="4">
        <f t="shared" si="48"/>
        <v>0</v>
      </c>
      <c r="T47" s="4">
        <f t="shared" si="48"/>
        <v>29.46</v>
      </c>
      <c r="U47" s="4" t="s">
        <v>1925</v>
      </c>
    </row>
    <row r="48" spans="1:23" x14ac:dyDescent="0.25">
      <c r="A48" s="4" t="s">
        <v>968</v>
      </c>
      <c r="K48" s="4">
        <f>M16</f>
        <v>1458.1599999999999</v>
      </c>
      <c r="L48" s="23">
        <f t="shared" si="47"/>
        <v>7.5399999999999995E-2</v>
      </c>
      <c r="M48" s="4">
        <v>0.11</v>
      </c>
      <c r="N48" s="4">
        <f t="shared" ref="N48:T48" si="49">N16</f>
        <v>86</v>
      </c>
      <c r="O48" s="4">
        <f t="shared" si="49"/>
        <v>170</v>
      </c>
      <c r="P48" s="4">
        <f t="shared" si="49"/>
        <v>0</v>
      </c>
      <c r="Q48" s="4">
        <f t="shared" si="49"/>
        <v>12</v>
      </c>
      <c r="R48" s="4">
        <f t="shared" si="49"/>
        <v>2</v>
      </c>
      <c r="S48" s="4">
        <f t="shared" si="49"/>
        <v>0</v>
      </c>
      <c r="T48" s="4">
        <f t="shared" si="49"/>
        <v>504</v>
      </c>
      <c r="U48" s="4" t="s">
        <v>1981</v>
      </c>
    </row>
    <row r="49" spans="1:24" x14ac:dyDescent="0.25">
      <c r="A49" s="4" t="s">
        <v>967</v>
      </c>
      <c r="K49" s="4">
        <f>SUM(M18:M19)</f>
        <v>162.13999999999999</v>
      </c>
      <c r="L49" s="23">
        <f t="shared" si="47"/>
        <v>0.6784</v>
      </c>
      <c r="M49" s="4">
        <v>0.11</v>
      </c>
      <c r="N49" s="4">
        <f t="shared" ref="N49:T49" si="50">SUM(N18:N19)</f>
        <v>6</v>
      </c>
      <c r="O49" s="23">
        <f t="shared" si="50"/>
        <v>10</v>
      </c>
      <c r="P49" s="23">
        <f t="shared" si="50"/>
        <v>0</v>
      </c>
      <c r="Q49" s="23">
        <f t="shared" si="50"/>
        <v>5</v>
      </c>
      <c r="R49" s="23">
        <f t="shared" si="50"/>
        <v>0</v>
      </c>
      <c r="S49" s="23">
        <f t="shared" si="50"/>
        <v>0</v>
      </c>
      <c r="T49" s="23">
        <f t="shared" si="50"/>
        <v>24</v>
      </c>
      <c r="U49" s="4" t="s">
        <v>1926</v>
      </c>
    </row>
    <row r="50" spans="1:24" x14ac:dyDescent="0.25">
      <c r="A50" s="4" t="s">
        <v>966</v>
      </c>
      <c r="K50" s="4">
        <f>M43</f>
        <v>11283.555600000002</v>
      </c>
      <c r="L50" s="23">
        <f t="shared" si="47"/>
        <v>5.3199999999999997E-2</v>
      </c>
      <c r="M50" s="4">
        <f>1-SUM(M46:M49)</f>
        <v>0.60000000000000009</v>
      </c>
      <c r="N50" s="4">
        <f t="shared" ref="N50:T50" si="51">N43</f>
        <v>509.5</v>
      </c>
      <c r="O50" s="4">
        <f t="shared" si="51"/>
        <v>811.19999999999993</v>
      </c>
      <c r="P50" s="4">
        <f t="shared" si="51"/>
        <v>135.40000000000003</v>
      </c>
      <c r="Q50" s="4">
        <f t="shared" si="51"/>
        <v>146.89999999999998</v>
      </c>
      <c r="R50" s="4">
        <f t="shared" si="51"/>
        <v>0</v>
      </c>
      <c r="S50" s="4">
        <f t="shared" si="51"/>
        <v>3.0999999999999996</v>
      </c>
      <c r="T50" s="4">
        <f t="shared" si="51"/>
        <v>2143.4</v>
      </c>
      <c r="U50" s="4" t="s">
        <v>1014</v>
      </c>
    </row>
    <row r="51" spans="1:24" x14ac:dyDescent="0.25">
      <c r="J51" s="4" t="s">
        <v>965</v>
      </c>
      <c r="N51" s="4">
        <f>(N46*$L$46)+(N47*$L$47)+(N48*$L$48)+(N49*$L$49)+(N50*$L$50)</f>
        <v>43.022768999999997</v>
      </c>
      <c r="O51" s="4">
        <f t="shared" ref="O51:T51" si="52">(O46*$L$46)+(O47*$L$47)+(O48*$L$48)+(O49*$L$49)+(O50*$L$50)</f>
        <v>68.894783999999987</v>
      </c>
      <c r="P51" s="4">
        <f t="shared" si="52"/>
        <v>9.2714660000000002</v>
      </c>
      <c r="Q51" s="4">
        <f t="shared" si="52"/>
        <v>16.041869999999996</v>
      </c>
      <c r="R51" s="4">
        <f t="shared" si="52"/>
        <v>0.71719999999999984</v>
      </c>
      <c r="S51" s="4">
        <f t="shared" si="52"/>
        <v>0.16491999999999998</v>
      </c>
      <c r="T51" s="4">
        <f t="shared" si="52"/>
        <v>185.23316199999999</v>
      </c>
    </row>
    <row r="52" spans="1:24" x14ac:dyDescent="0.25">
      <c r="L52" s="4" t="s">
        <v>964</v>
      </c>
      <c r="N52" s="4">
        <v>172</v>
      </c>
      <c r="O52" s="4" t="s">
        <v>1959</v>
      </c>
      <c r="U52" s="4" t="s">
        <v>1927</v>
      </c>
    </row>
    <row r="53" spans="1:24" x14ac:dyDescent="0.25">
      <c r="N53" s="4">
        <f>$L46*N46</f>
        <v>0.63342399999999999</v>
      </c>
      <c r="O53" s="23">
        <f t="shared" ref="O53:T53" si="53">$L46*O46</f>
        <v>0.73077399999999981</v>
      </c>
      <c r="P53" s="23">
        <f t="shared" si="53"/>
        <v>0.24272600000000003</v>
      </c>
      <c r="Q53" s="23">
        <f t="shared" si="53"/>
        <v>0.38939999999999997</v>
      </c>
      <c r="R53" s="23">
        <f t="shared" si="53"/>
        <v>6.4899999999999999E-2</v>
      </c>
      <c r="S53" s="23">
        <f t="shared" si="53"/>
        <v>0</v>
      </c>
      <c r="T53" s="23">
        <f t="shared" si="53"/>
        <v>2.1468919999999998</v>
      </c>
      <c r="U53" s="4" t="s">
        <v>1039</v>
      </c>
      <c r="X53" s="14" t="s">
        <v>1988</v>
      </c>
    </row>
    <row r="54" spans="1:24" x14ac:dyDescent="0.25">
      <c r="A54" s="12" t="s">
        <v>986</v>
      </c>
      <c r="B54" s="10">
        <v>2817452</v>
      </c>
      <c r="C54" s="11"/>
      <c r="E54" s="7" t="s">
        <v>963</v>
      </c>
      <c r="F54" s="8">
        <f>C56/2</f>
        <v>0.2379</v>
      </c>
      <c r="G54" s="7">
        <f>ROUND(F54,2)</f>
        <v>0.24</v>
      </c>
      <c r="N54" s="23">
        <f t="shared" ref="N54:T57" si="54">$L47*N47</f>
        <v>4.729144999999999</v>
      </c>
      <c r="O54" s="23">
        <f t="shared" si="54"/>
        <v>5.4061699999999995</v>
      </c>
      <c r="P54" s="23">
        <f t="shared" si="54"/>
        <v>1.8254599999999999</v>
      </c>
      <c r="Q54" s="23">
        <f t="shared" si="54"/>
        <v>3.540589999999999</v>
      </c>
      <c r="R54" s="23">
        <f t="shared" si="54"/>
        <v>0.50149999999999995</v>
      </c>
      <c r="S54" s="23">
        <f t="shared" si="54"/>
        <v>0</v>
      </c>
      <c r="T54" s="23">
        <f t="shared" si="54"/>
        <v>14.774189999999999</v>
      </c>
    </row>
    <row r="55" spans="1:24" x14ac:dyDescent="0.25">
      <c r="A55" s="10"/>
      <c r="B55" s="10"/>
      <c r="C55" s="11"/>
      <c r="E55" s="7" t="s">
        <v>962</v>
      </c>
      <c r="F55" s="8">
        <f>C56/2</f>
        <v>0.2379</v>
      </c>
      <c r="G55" s="7">
        <f>ROUND(F55,2)</f>
        <v>0.24</v>
      </c>
      <c r="N55" s="23">
        <f t="shared" si="54"/>
        <v>6.4843999999999999</v>
      </c>
      <c r="O55" s="23">
        <f t="shared" si="54"/>
        <v>12.818</v>
      </c>
      <c r="P55" s="23">
        <f t="shared" si="54"/>
        <v>0</v>
      </c>
      <c r="Q55" s="23">
        <f t="shared" si="54"/>
        <v>0.90479999999999994</v>
      </c>
      <c r="R55" s="23">
        <f t="shared" si="54"/>
        <v>0.15079999999999999</v>
      </c>
      <c r="S55" s="23">
        <f t="shared" si="54"/>
        <v>0</v>
      </c>
      <c r="T55" s="23">
        <f t="shared" si="54"/>
        <v>38.001599999999996</v>
      </c>
    </row>
    <row r="56" spans="1:24" x14ac:dyDescent="0.25">
      <c r="A56" s="10" t="s">
        <v>985</v>
      </c>
      <c r="B56" s="10">
        <v>1340444</v>
      </c>
      <c r="C56" s="11">
        <v>0.4758</v>
      </c>
      <c r="E56" s="7" t="s">
        <v>961</v>
      </c>
      <c r="F56" s="8">
        <f>C57/2</f>
        <v>0.26211768647700123</v>
      </c>
      <c r="G56" s="7">
        <f>ROUND(F56,2)</f>
        <v>0.26</v>
      </c>
      <c r="N56" s="23">
        <f t="shared" si="54"/>
        <v>4.0704000000000002</v>
      </c>
      <c r="O56" s="23">
        <f t="shared" si="54"/>
        <v>6.7839999999999998</v>
      </c>
      <c r="P56" s="23">
        <f t="shared" si="54"/>
        <v>0</v>
      </c>
      <c r="Q56" s="23">
        <f t="shared" si="54"/>
        <v>3.3919999999999999</v>
      </c>
      <c r="R56" s="23">
        <f t="shared" si="54"/>
        <v>0</v>
      </c>
      <c r="S56" s="23">
        <f t="shared" si="54"/>
        <v>0</v>
      </c>
      <c r="T56" s="23">
        <f t="shared" si="54"/>
        <v>16.281600000000001</v>
      </c>
    </row>
    <row r="57" spans="1:24" x14ac:dyDescent="0.25">
      <c r="A57" s="10" t="s">
        <v>984</v>
      </c>
      <c r="B57" s="7">
        <f>B54-B56</f>
        <v>1477008</v>
      </c>
      <c r="C57" s="9">
        <f>B57/B54</f>
        <v>0.52423537295400247</v>
      </c>
      <c r="E57" s="7" t="s">
        <v>960</v>
      </c>
      <c r="F57" s="8">
        <f>C57/2</f>
        <v>0.26211768647700123</v>
      </c>
      <c r="G57" s="7">
        <f>ROUND(F57,2)</f>
        <v>0.26</v>
      </c>
      <c r="N57" s="23">
        <f t="shared" si="54"/>
        <v>27.105399999999999</v>
      </c>
      <c r="O57" s="23">
        <f t="shared" si="54"/>
        <v>43.155839999999991</v>
      </c>
      <c r="P57" s="23">
        <f t="shared" si="54"/>
        <v>7.2032800000000012</v>
      </c>
      <c r="Q57" s="23">
        <f t="shared" si="54"/>
        <v>7.8150799999999983</v>
      </c>
      <c r="R57" s="23">
        <f t="shared" si="54"/>
        <v>0</v>
      </c>
      <c r="S57" s="23">
        <f t="shared" si="54"/>
        <v>0.16491999999999998</v>
      </c>
      <c r="T57" s="23">
        <f t="shared" si="54"/>
        <v>114.02888</v>
      </c>
    </row>
    <row r="58" spans="1:24" x14ac:dyDescent="0.25">
      <c r="A58" s="7"/>
      <c r="B58" s="7"/>
      <c r="C58" s="7"/>
      <c r="N58" s="23"/>
      <c r="T58" s="4" t="str">
        <f>CONCATENATE(L46,U46,W30,L47,U47,W30,L48,U48,W30,L49,U49,W30,L50,U50,W30,N52,U53,W31,U52,W30,L49,W27)</f>
        <v>0.0649 DNA + 0.5015 rRNA + 0.0754 caldarchaeol_di-P + 0.6784 glucose-6-phosphate + 0.0532 peptide_biomass + 172 Maintenance_energy = 1 kg_biomass + 0.6784 Phosphate</v>
      </c>
    </row>
    <row r="59" spans="1:24" x14ac:dyDescent="0.25">
      <c r="A59" s="4" t="s">
        <v>959</v>
      </c>
      <c r="N59" s="23"/>
      <c r="T59" s="1"/>
    </row>
    <row r="60" spans="1:24" x14ac:dyDescent="0.25">
      <c r="A60" s="4" t="s">
        <v>983</v>
      </c>
      <c r="B60" s="4" t="s">
        <v>3</v>
      </c>
      <c r="C60" s="4" t="s">
        <v>958</v>
      </c>
      <c r="D60" s="4" t="s">
        <v>957</v>
      </c>
      <c r="E60" s="4" t="s">
        <v>956</v>
      </c>
      <c r="F60" s="4" t="s">
        <v>955</v>
      </c>
      <c r="G60" s="4" t="s">
        <v>954</v>
      </c>
      <c r="H60" s="4" t="s">
        <v>953</v>
      </c>
    </row>
    <row r="61" spans="1:24" x14ac:dyDescent="0.25">
      <c r="A61" s="4" t="s">
        <v>1960</v>
      </c>
      <c r="B61" s="4" t="s">
        <v>952</v>
      </c>
      <c r="C61" s="4">
        <f>SUM(LEN($A61)-LEN(SUBSTITUTE($A61,"A","")))/LEN("A")</f>
        <v>663</v>
      </c>
      <c r="D61" s="4">
        <f>SUM(LEN($A61)-LEN(SUBSTITUTE($A61,"T","")))/LEN("T")</f>
        <v>480</v>
      </c>
      <c r="E61" s="4">
        <f>SUM(LEN($A61)-LEN(SUBSTITUTE($A61,"C","")))/LEN("C")</f>
        <v>830</v>
      </c>
      <c r="F61" s="4">
        <f>SUM(LEN($A61)-LEN(SUBSTITUTE($A61,"G","")))/LEN("G")</f>
        <v>1080</v>
      </c>
      <c r="G61" s="4">
        <f>SUM(LEN($A61)-LEN(SUBSTITUTE($A61,"N","")))/LEN("N")</f>
        <v>0</v>
      </c>
      <c r="H61" s="4">
        <f>LEN(A61)</f>
        <v>3053</v>
      </c>
      <c r="J61" s="4" t="s">
        <v>951</v>
      </c>
    </row>
    <row r="62" spans="1:24" x14ac:dyDescent="0.25">
      <c r="B62" s="7" t="s">
        <v>950</v>
      </c>
      <c r="C62" s="4">
        <f>SUM(LEN($A64)-LEN(SUBSTITUTE($A64,"A","")))/LEN("A")</f>
        <v>301</v>
      </c>
      <c r="D62" s="4">
        <f>SUM(LEN($A64)-LEN(SUBSTITUTE($A64,"T","")))/LEN("T")</f>
        <v>208</v>
      </c>
      <c r="E62" s="4">
        <f>SUM(LEN($A64)-LEN(SUBSTITUTE($A64,"C","")))/LEN("C")</f>
        <v>390</v>
      </c>
      <c r="F62" s="4">
        <f>SUM(LEN($A64)-LEN(SUBSTITUTE($A64,"G","")))/LEN("G")</f>
        <v>486</v>
      </c>
      <c r="G62" s="4">
        <f>SUM(LEN($A64)-LEN(SUBSTITUTE($A64,"N","")))/LEN("N")</f>
        <v>0</v>
      </c>
      <c r="H62" s="4">
        <f>LEN(A64)</f>
        <v>1385</v>
      </c>
      <c r="I62" s="23"/>
    </row>
    <row r="63" spans="1:24" x14ac:dyDescent="0.25">
      <c r="A63" s="7" t="s">
        <v>982</v>
      </c>
    </row>
    <row r="64" spans="1:24" x14ac:dyDescent="0.25">
      <c r="A64" s="7" t="s">
        <v>1961</v>
      </c>
      <c r="B64" s="4" t="s">
        <v>949</v>
      </c>
      <c r="C64" s="4">
        <f>SUM(C61:C62)</f>
        <v>964</v>
      </c>
      <c r="D64" s="4">
        <f t="shared" ref="D64:G64" si="55">SUM(D61:D62)</f>
        <v>688</v>
      </c>
      <c r="E64" s="4">
        <f t="shared" si="55"/>
        <v>1220</v>
      </c>
      <c r="F64" s="4">
        <f t="shared" si="55"/>
        <v>1566</v>
      </c>
      <c r="G64" s="4">
        <f t="shared" si="55"/>
        <v>0</v>
      </c>
      <c r="H64" s="4">
        <f>SUM(H61:H62)</f>
        <v>4438</v>
      </c>
      <c r="K64" s="4" t="s">
        <v>348</v>
      </c>
      <c r="L64" s="4" t="s">
        <v>948</v>
      </c>
      <c r="M64" s="4" t="s">
        <v>355</v>
      </c>
      <c r="N64" s="4" t="s">
        <v>360</v>
      </c>
    </row>
    <row r="65" spans="1:20" x14ac:dyDescent="0.25">
      <c r="A65" s="7"/>
      <c r="B65" s="4" t="s">
        <v>947</v>
      </c>
      <c r="C65" s="28">
        <f>ROUND(C64/$H$64,2)</f>
        <v>0.22</v>
      </c>
      <c r="D65" s="28">
        <f t="shared" ref="D65:F65" si="56">ROUND(D64/$H$64,2)</f>
        <v>0.16</v>
      </c>
      <c r="E65" s="28">
        <f t="shared" si="56"/>
        <v>0.27</v>
      </c>
      <c r="F65" s="28">
        <f t="shared" si="56"/>
        <v>0.35</v>
      </c>
      <c r="G65" s="6">
        <f t="shared" ref="G65:H65" si="57">ROUND(G64/$H$64,2)</f>
        <v>0</v>
      </c>
      <c r="H65" s="6">
        <f t="shared" si="57"/>
        <v>1</v>
      </c>
      <c r="J65" s="4" t="s">
        <v>946</v>
      </c>
      <c r="K65" s="6">
        <f>D65</f>
        <v>0.16</v>
      </c>
      <c r="L65" s="6">
        <f>C65</f>
        <v>0.22</v>
      </c>
      <c r="M65" s="6">
        <f>F65</f>
        <v>0.35</v>
      </c>
      <c r="N65" s="6">
        <f>E65</f>
        <v>0.27</v>
      </c>
    </row>
    <row r="67" spans="1:20" x14ac:dyDescent="0.25">
      <c r="A67" s="4" t="s">
        <v>945</v>
      </c>
    </row>
    <row r="68" spans="1:20" x14ac:dyDescent="0.25">
      <c r="A68" s="5" t="s">
        <v>944</v>
      </c>
      <c r="C68" s="5" t="s">
        <v>943</v>
      </c>
    </row>
    <row r="69" spans="1:20" x14ac:dyDescent="0.25">
      <c r="A69" s="5" t="s">
        <v>981</v>
      </c>
      <c r="C69" s="5" t="s">
        <v>348</v>
      </c>
      <c r="D69" s="5" t="s">
        <v>347</v>
      </c>
      <c r="E69" s="4">
        <v>6</v>
      </c>
    </row>
    <row r="70" spans="1:20" x14ac:dyDescent="0.25">
      <c r="A70" s="5" t="s">
        <v>980</v>
      </c>
      <c r="C70" s="5" t="s">
        <v>355</v>
      </c>
      <c r="D70" s="5" t="s">
        <v>354</v>
      </c>
      <c r="E70" s="4">
        <v>0.7</v>
      </c>
      <c r="T70" t="s">
        <v>216</v>
      </c>
    </row>
    <row r="71" spans="1:20" x14ac:dyDescent="0.25">
      <c r="A71" s="5"/>
      <c r="C71" s="5" t="s">
        <v>353</v>
      </c>
      <c r="D71" s="5" t="s">
        <v>942</v>
      </c>
      <c r="E71" s="4">
        <v>4.5999999999999996</v>
      </c>
      <c r="T71"/>
    </row>
    <row r="72" spans="1:20" x14ac:dyDescent="0.25">
      <c r="C72" s="5" t="s">
        <v>356</v>
      </c>
      <c r="D72" s="5" t="s">
        <v>941</v>
      </c>
      <c r="E72" s="4">
        <v>7.2</v>
      </c>
    </row>
    <row r="73" spans="1:20" x14ac:dyDescent="0.25">
      <c r="C73" s="5" t="s">
        <v>372</v>
      </c>
      <c r="D73" s="5" t="s">
        <v>371</v>
      </c>
      <c r="E73" s="4">
        <v>4.2</v>
      </c>
    </row>
    <row r="74" spans="1:20" x14ac:dyDescent="0.25">
      <c r="C74" s="5" t="s">
        <v>360</v>
      </c>
      <c r="D74" s="5" t="s">
        <v>359</v>
      </c>
      <c r="E74" s="4">
        <v>7.5</v>
      </c>
    </row>
    <row r="75" spans="1:20" x14ac:dyDescent="0.25">
      <c r="C75" s="5" t="s">
        <v>362</v>
      </c>
      <c r="D75" s="5" t="s">
        <v>361</v>
      </c>
      <c r="E75" s="4">
        <v>1.5</v>
      </c>
    </row>
    <row r="76" spans="1:20" x14ac:dyDescent="0.25">
      <c r="C76" s="5" t="s">
        <v>364</v>
      </c>
      <c r="D76" s="5" t="s">
        <v>363</v>
      </c>
      <c r="E76" s="4">
        <v>6.5</v>
      </c>
    </row>
    <row r="77" spans="1:20" x14ac:dyDescent="0.25">
      <c r="C77" s="5" t="s">
        <v>368</v>
      </c>
      <c r="D77" s="5" t="s">
        <v>367</v>
      </c>
      <c r="E77" s="4">
        <v>6.1</v>
      </c>
    </row>
    <row r="78" spans="1:20" x14ac:dyDescent="0.25">
      <c r="C78" s="5" t="s">
        <v>366</v>
      </c>
      <c r="D78" s="5" t="s">
        <v>365</v>
      </c>
      <c r="E78" s="4">
        <v>11</v>
      </c>
    </row>
    <row r="79" spans="1:20" x14ac:dyDescent="0.25">
      <c r="C79" s="5" t="s">
        <v>370</v>
      </c>
      <c r="D79" s="5" t="s">
        <v>369</v>
      </c>
      <c r="E79" s="4">
        <v>2.4</v>
      </c>
    </row>
    <row r="80" spans="1:20" x14ac:dyDescent="0.25">
      <c r="C80" s="5" t="s">
        <v>352</v>
      </c>
      <c r="D80" s="5" t="s">
        <v>351</v>
      </c>
      <c r="E80" s="4">
        <v>3.6</v>
      </c>
    </row>
    <row r="81" spans="1:5" x14ac:dyDescent="0.25">
      <c r="C81" s="5" t="s">
        <v>374</v>
      </c>
      <c r="D81" s="5" t="s">
        <v>373</v>
      </c>
      <c r="E81" s="4">
        <v>4.3</v>
      </c>
    </row>
    <row r="82" spans="1:5" x14ac:dyDescent="0.25">
      <c r="C82" s="5" t="s">
        <v>358</v>
      </c>
      <c r="D82" s="5" t="s">
        <v>357</v>
      </c>
      <c r="E82" s="4">
        <v>2.2999999999999998</v>
      </c>
    </row>
    <row r="83" spans="1:5" x14ac:dyDescent="0.25">
      <c r="C83" s="5" t="s">
        <v>350</v>
      </c>
      <c r="D83" s="5" t="s">
        <v>349</v>
      </c>
      <c r="E83" s="4">
        <v>6.3</v>
      </c>
    </row>
    <row r="84" spans="1:5" x14ac:dyDescent="0.25">
      <c r="C84" s="5" t="s">
        <v>376</v>
      </c>
      <c r="D84" s="5" t="s">
        <v>375</v>
      </c>
      <c r="E84" s="4">
        <v>7</v>
      </c>
    </row>
    <row r="85" spans="1:5" x14ac:dyDescent="0.25">
      <c r="C85" s="5" t="s">
        <v>378</v>
      </c>
      <c r="D85" s="5" t="s">
        <v>377</v>
      </c>
      <c r="E85" s="4">
        <v>4.9000000000000004</v>
      </c>
    </row>
    <row r="86" spans="1:5" x14ac:dyDescent="0.25">
      <c r="C86" s="5" t="s">
        <v>384</v>
      </c>
      <c r="D86" s="5" t="s">
        <v>383</v>
      </c>
      <c r="E86" s="4">
        <v>9.1</v>
      </c>
    </row>
    <row r="87" spans="1:5" x14ac:dyDescent="0.25">
      <c r="A87" s="5" t="s">
        <v>939</v>
      </c>
      <c r="C87" s="5" t="s">
        <v>380</v>
      </c>
      <c r="D87" s="5" t="s">
        <v>379</v>
      </c>
      <c r="E87" s="4">
        <v>1.2</v>
      </c>
    </row>
    <row r="88" spans="1:5" x14ac:dyDescent="0.25">
      <c r="A88" s="5"/>
      <c r="C88" s="5" t="s">
        <v>940</v>
      </c>
      <c r="D88" s="5" t="s">
        <v>219</v>
      </c>
      <c r="E88" s="4">
        <v>0</v>
      </c>
    </row>
    <row r="89" spans="1:5" x14ac:dyDescent="0.25">
      <c r="A89" s="5" t="s">
        <v>979</v>
      </c>
      <c r="C89" s="5" t="s">
        <v>382</v>
      </c>
      <c r="D89" s="5" t="s">
        <v>381</v>
      </c>
      <c r="E89" s="4">
        <v>3.9</v>
      </c>
    </row>
    <row r="94" spans="1:5" x14ac:dyDescent="0.25">
      <c r="A94" s="5"/>
    </row>
  </sheetData>
  <pageMargins left="0.75" right="0.75" top="1" bottom="1" header="0.5" footer="0.5"/>
  <pageSetup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election activeCell="H20" sqref="H20"/>
    </sheetView>
  </sheetViews>
  <sheetFormatPr defaultRowHeight="15" x14ac:dyDescent="0.25"/>
  <cols>
    <col min="1" max="16384" width="9.140625" style="25"/>
  </cols>
  <sheetData>
    <row r="1" spans="1:1" x14ac:dyDescent="0.25">
      <c r="A1" s="25" t="s">
        <v>1922</v>
      </c>
    </row>
    <row r="2" spans="1:1" x14ac:dyDescent="0.25">
      <c r="A2" s="25" t="str">
        <f>CONCATENATE("R",MATCH("1 L-Glutamate + 1 NADH + 2 Proton = 1 H2O + 1 L-Glutamate5-semialdehyde + 1 NAD ",Master!C:C,0)," = (!1R",MATCH("1 1-Pyrroline-5-carboxylate + 1 NADPH + 2 Proton = 1 L-Proline + 1 NADP ",Master!C:C,0),")")</f>
        <v>R263 = (!1R267)</v>
      </c>
    </row>
    <row r="3" spans="1:1" x14ac:dyDescent="0.25">
      <c r="A3" s="25" t="s">
        <v>1931</v>
      </c>
    </row>
    <row r="4" spans="1:1" x14ac:dyDescent="0.25">
      <c r="A4" s="25" t="str">
        <f>CONCATENATE("R",MATCH("ATP + Oxaloacetate  = ADP + CO2 + Phosphoenolpyruvate",Master!C:C,0)," = (!1R",MATCH("1 CO2 + 1 H2O + 1 Phosphoenolpyruvate = 1 Oxaloacetate + 1 Phosphate + 1 Proton ",Master!C:C,0),")")</f>
        <v>R38 = (!1R77)</v>
      </c>
    </row>
    <row r="5" spans="1:1" x14ac:dyDescent="0.25">
      <c r="A5" s="25" t="str">
        <f>CONCATENATE("R",MATCH("ADP + Phosphate + Oxaloacetate + 2 Proton = ATP + Pyruvate + H2CO3",Master!C:C,0)," = (!1R",MATCH("1 CO2 + 1 H2O + 1 Phosphoenolpyruvate = 1 Oxaloacetate + 1 Phosphate + 1 Proton ",Master!C:C,0),")")</f>
        <v>R36 = (!1R77)</v>
      </c>
    </row>
    <row r="6" spans="1:1" x14ac:dyDescent="0.25">
      <c r="A6" s="25" t="s">
        <v>1932</v>
      </c>
    </row>
    <row r="7" spans="1:1" x14ac:dyDescent="0.25">
      <c r="A7" s="25" t="str">
        <f>CONCATENATE("R",MATCH("1 3-Phosphoglycerate + 1 ATP = 1 1_3-Bisphospho-D-glycerate + 1 ADP ",Master!C:C,0)," = (!1R",MATCH("1 Glyceraldehyde3-phosphate + 1 H2O + 1 NADP = 1 3-Phosphoglycerate + 1 NADPH + 2 Proton ",Master!C:C,0),")")</f>
        <v>R59 = (!1R72)</v>
      </c>
    </row>
    <row r="8" spans="1:1" x14ac:dyDescent="0.25">
      <c r="A8" s="25" t="s">
        <v>1933</v>
      </c>
    </row>
    <row r="9" spans="1:1" x14ac:dyDescent="0.25">
      <c r="A9" s="25" t="str">
        <f>CONCATENATE("R",MATCH("1 ADP + 1 Phosphoenolpyruvate + 1 Proton = 1 ATP + 1 Pyruvate ",Master!C:C,0)," = (!1R",MATCH("H2O + ATP + Pyruvate = Phosphate + AMP + Phosphoenolpyruvate + 2 Proton",Master!C:C,0),")")</f>
        <v>R52 = (!1R74)</v>
      </c>
    </row>
    <row r="10" spans="1:1" x14ac:dyDescent="0.25">
      <c r="A10" s="25" t="s">
        <v>1958</v>
      </c>
    </row>
    <row r="11" spans="1:1" x14ac:dyDescent="0.25">
      <c r="A11" s="25" t="str">
        <f>CONCATENATE("R",MATCH("1 Cu_MCO_ox + 1 Fe_II = 1 Cu_MCO_red + 1 Fe_III",Master!C:C,0)," = (!1R",MATCH("2 ubiquinol + 1 O2 + 4 Proton = 2 ubiquinone + 2 H2O + 4 proton_out ",Master!C:C,0),")")</f>
        <v>R417 = (!1R458)</v>
      </c>
    </row>
    <row r="12" spans="1:1" x14ac:dyDescent="0.25">
      <c r="A12" s="25" t="str">
        <f>CONCATENATE("R",MATCH("H2S + ubiquinone = Sulfur + ubiquinol",Master!C:C,0)," = (!1R",MATCH("4 Cu_MCO_red + 1 O2 + 5 Proton = 4 Cu_MCO_ox + 2 H2O + 1 proton_out ",Master!C:C,0),")")</f>
        <v>R446 = (!1R435)</v>
      </c>
    </row>
    <row r="13" spans="1:1" x14ac:dyDescent="0.25">
      <c r="A13" s="25" t="str">
        <f>CONCATENATE("R",MATCH("Sulfur + 2 ubiquinone  + 3 H2O = 2 ubiquinol + Sulfite + 2 Proton",Master!C:C,0)," = (!1R",MATCH("4 Cu_MCO_red + 1 O2 + 5 Proton = 4 Cu_MCO_ox + 2 H2O + 1 proton_out ",Master!C:C,0),")")</f>
        <v>R448 = (!1R435)</v>
      </c>
    </row>
    <row r="14" spans="1:1" x14ac:dyDescent="0.25">
      <c r="A14" s="25" t="str">
        <f>CONCATENATE("R",MATCH("Sulfite + PPi + AMP + ubiquinone + Proton = Sulfate + ATP + ubiquinol",Master!C:C,0)," = (!1R",MATCH("4 Cu_MCO_red + 1 O2 + 5 Proton = 4 Cu_MCO_ox + 2 H2O + 1 proton_out ",Master!C:C,0),")")</f>
        <v>R450 = (!1R435)</v>
      </c>
    </row>
    <row r="15" spans="1:1" x14ac:dyDescent="0.25">
      <c r="A15" s="25" t="str">
        <f>CONCATENATE("R",MATCH("Sulfite + H2O + ubiquinone = Sulfate + ubiquinol",Master!C:C,0)," = (!1R",MATCH("4 Cu_MCO_red + 1 O2 + 5 Proton = 4 Cu_MCO_ox + 2 H2O + 1 proton_out ",Master!C:C,0),")")</f>
        <v>R454 = (!1R435)</v>
      </c>
    </row>
    <row r="16" spans="1:1" x14ac:dyDescent="0.25">
      <c r="A16" s="25" t="str">
        <f>CONCATENATE("R",MATCH("4 Thiosulfate +  2 ubiquinone = 2 tetrathionate + 2 ubiquinol",Master!C:C,0)," = (!1R",MATCH("4 Cu_MCO_red + 1 O2 + 5 Proton = 4 Cu_MCO_ox + 2 H2O + 1 proton_out ",Master!C:C,0),")")</f>
        <v>R456 = (!1R435)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Info</vt:lpstr>
      <vt:lpstr>Master</vt:lpstr>
      <vt:lpstr>Reactions</vt:lpstr>
      <vt:lpstr>Metabolites</vt:lpstr>
      <vt:lpstr>BIOMASS_Myell</vt:lpstr>
      <vt:lpstr>grfile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Jennings, Ryan</dc:creator>
  <cp:lastModifiedBy>Collins, Laura</cp:lastModifiedBy>
  <cp:lastPrinted>2014-07-29T01:11:38Z</cp:lastPrinted>
  <dcterms:created xsi:type="dcterms:W3CDTF">2014-04-28T22:41:28Z</dcterms:created>
  <dcterms:modified xsi:type="dcterms:W3CDTF">2015-11-17T23:57:49Z</dcterms:modified>
</cp:coreProperties>
</file>