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smitchger\Dropbox\Documents\"/>
    </mc:Choice>
  </mc:AlternateContent>
  <bookViews>
    <workbookView xWindow="0" yWindow="0" windowWidth="15300" windowHeight="7560" activeTab="1"/>
  </bookViews>
  <sheets>
    <sheet name="pod size calculations" sheetId="2" r:id="rId1"/>
    <sheet name="Seed size calculations" sheetId="3"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41" i="3" l="1"/>
  <c r="R41" i="3" s="1"/>
  <c r="Q42" i="3"/>
  <c r="R42" i="3" s="1"/>
  <c r="Q43" i="3"/>
  <c r="R43" i="3" s="1"/>
  <c r="Q44" i="3"/>
  <c r="R44" i="3" s="1"/>
  <c r="Q45" i="3"/>
  <c r="R45" i="3" s="1"/>
  <c r="Q46" i="3"/>
  <c r="R46" i="3" s="1"/>
  <c r="Q47" i="3"/>
  <c r="R47" i="3" s="1"/>
  <c r="Q48" i="3"/>
  <c r="R48" i="3" s="1"/>
  <c r="Q49" i="3"/>
  <c r="R49" i="3" s="1"/>
  <c r="Q50" i="3"/>
  <c r="R50" i="3" s="1"/>
  <c r="Q51" i="3"/>
  <c r="R51" i="3" s="1"/>
  <c r="Q52" i="3"/>
  <c r="R52" i="3" s="1"/>
  <c r="Q53" i="3"/>
  <c r="R53" i="3" s="1"/>
  <c r="Q54" i="3"/>
  <c r="R54" i="3" s="1"/>
  <c r="Q55" i="3"/>
  <c r="R55" i="3" s="1"/>
  <c r="Q56" i="3"/>
  <c r="R56" i="3" s="1"/>
  <c r="Q57" i="3"/>
  <c r="R57" i="3" s="1"/>
  <c r="Q58" i="3"/>
  <c r="R58" i="3" s="1"/>
  <c r="Q59" i="3"/>
  <c r="R59" i="3" s="1"/>
  <c r="Q60" i="3"/>
  <c r="R60" i="3" s="1"/>
  <c r="Q61" i="3"/>
  <c r="R61" i="3" s="1"/>
  <c r="Q62" i="3"/>
  <c r="R62" i="3" s="1"/>
  <c r="Q63" i="3"/>
  <c r="R63" i="3" s="1"/>
  <c r="Q64" i="3"/>
  <c r="R64" i="3" s="1"/>
  <c r="Q65" i="3"/>
  <c r="R65" i="3" s="1"/>
  <c r="Q66" i="3"/>
  <c r="R66" i="3" s="1"/>
  <c r="Q67" i="3"/>
  <c r="R67" i="3" s="1"/>
  <c r="Q68" i="3"/>
  <c r="R68" i="3" s="1"/>
  <c r="Q69" i="3"/>
  <c r="R69" i="3" s="1"/>
  <c r="Q70" i="3"/>
  <c r="R70" i="3" s="1"/>
  <c r="Q71" i="3"/>
  <c r="R71" i="3" s="1"/>
  <c r="Q72" i="3"/>
  <c r="R72" i="3" s="1"/>
  <c r="Q73" i="3"/>
  <c r="R73" i="3" s="1"/>
  <c r="Q74" i="3"/>
  <c r="R74" i="3" s="1"/>
  <c r="Q75" i="3"/>
  <c r="R75" i="3" s="1"/>
  <c r="Q76" i="3"/>
  <c r="R76" i="3" s="1"/>
  <c r="Q77" i="3"/>
  <c r="R77" i="3" s="1"/>
  <c r="Q78" i="3"/>
  <c r="R78" i="3" s="1"/>
  <c r="Q79" i="3"/>
  <c r="R79" i="3" s="1"/>
  <c r="Q80" i="3"/>
  <c r="R80" i="3" s="1"/>
  <c r="Q81" i="3"/>
  <c r="R81" i="3" s="1"/>
  <c r="Q82" i="3"/>
  <c r="R82" i="3" s="1"/>
  <c r="Q83" i="3"/>
  <c r="R83" i="3" s="1"/>
  <c r="Q84" i="3"/>
  <c r="R84" i="3" s="1"/>
  <c r="Q85" i="3"/>
  <c r="R85" i="3" s="1"/>
  <c r="Q86" i="3"/>
  <c r="R86" i="3" s="1"/>
  <c r="Q87" i="3"/>
  <c r="R87" i="3" s="1"/>
  <c r="Q88" i="3"/>
  <c r="R88" i="3" s="1"/>
  <c r="Q89" i="3"/>
  <c r="R89" i="3" s="1"/>
  <c r="Q90" i="3"/>
  <c r="R90" i="3" s="1"/>
  <c r="Q91" i="3"/>
  <c r="R91" i="3" s="1"/>
  <c r="Q92" i="3"/>
  <c r="R92" i="3" s="1"/>
  <c r="Q93" i="3"/>
  <c r="R93" i="3" s="1"/>
  <c r="Q94" i="3"/>
  <c r="R94" i="3" s="1"/>
  <c r="Q95" i="3"/>
  <c r="R95" i="3" s="1"/>
  <c r="Q96" i="3"/>
  <c r="R96" i="3" s="1"/>
  <c r="Q97" i="3"/>
  <c r="R97" i="3" s="1"/>
  <c r="Q98" i="3"/>
  <c r="R98" i="3" s="1"/>
  <c r="Q99" i="3"/>
  <c r="R99" i="3" s="1"/>
  <c r="Q100" i="3"/>
  <c r="R100" i="3" s="1"/>
  <c r="Q101" i="3"/>
  <c r="R101" i="3" s="1"/>
  <c r="Q102" i="3"/>
  <c r="R102" i="3" s="1"/>
  <c r="Q103" i="3"/>
  <c r="R103" i="3" s="1"/>
  <c r="Q104" i="3"/>
  <c r="R104" i="3" s="1"/>
  <c r="Q105" i="3"/>
  <c r="R105" i="3" s="1"/>
  <c r="Q106" i="3"/>
  <c r="R106" i="3" s="1"/>
  <c r="Q107" i="3"/>
  <c r="R107" i="3" s="1"/>
  <c r="Q108" i="3"/>
  <c r="R108" i="3" s="1"/>
  <c r="Q109" i="3"/>
  <c r="R109" i="3" s="1"/>
  <c r="Q110" i="3"/>
  <c r="R110" i="3" s="1"/>
  <c r="Q111" i="3"/>
  <c r="R111" i="3" s="1"/>
  <c r="Q112" i="3"/>
  <c r="R112" i="3" s="1"/>
  <c r="Q113" i="3"/>
  <c r="R113" i="3" s="1"/>
  <c r="Q114" i="3"/>
  <c r="R114" i="3" s="1"/>
  <c r="Q115" i="3"/>
  <c r="R115" i="3" s="1"/>
  <c r="Q116" i="3"/>
  <c r="R116" i="3" s="1"/>
  <c r="Q117" i="3"/>
  <c r="R117" i="3" s="1"/>
  <c r="Q118" i="3"/>
  <c r="R118" i="3" s="1"/>
  <c r="Q119" i="3"/>
  <c r="R119" i="3" s="1"/>
  <c r="Q120" i="3"/>
  <c r="R120" i="3" s="1"/>
  <c r="Q121" i="3"/>
  <c r="R121" i="3" s="1"/>
  <c r="Q122" i="3"/>
  <c r="R122" i="3" s="1"/>
  <c r="Q123" i="3"/>
  <c r="R123" i="3" s="1"/>
  <c r="Q124" i="3"/>
  <c r="R124" i="3" s="1"/>
  <c r="Q125" i="3"/>
  <c r="R125" i="3" s="1"/>
  <c r="Q126" i="3"/>
  <c r="R126" i="3" s="1"/>
  <c r="Q127" i="3"/>
  <c r="R127" i="3" s="1"/>
  <c r="Q128" i="3"/>
  <c r="R128" i="3" s="1"/>
  <c r="Q129" i="3"/>
  <c r="R129" i="3" s="1"/>
  <c r="Q130" i="3"/>
  <c r="R130" i="3" s="1"/>
  <c r="Q40" i="3"/>
  <c r="R40" i="3" s="1"/>
  <c r="D40" i="3" l="1"/>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3" i="2"/>
  <c r="C3" i="2"/>
  <c r="B3" i="2"/>
  <c r="C5" i="2"/>
  <c r="C6" i="2"/>
  <c r="C7" i="2"/>
  <c r="C8" i="2"/>
  <c r="C9" i="2"/>
  <c r="C10" i="2"/>
  <c r="C11" i="2"/>
  <c r="C12" i="2"/>
  <c r="C13" i="2"/>
  <c r="C14" i="2"/>
  <c r="C15" i="2"/>
  <c r="C16" i="2"/>
  <c r="C17" i="2"/>
  <c r="C18" i="2"/>
  <c r="C19" i="2"/>
  <c r="C20" i="2"/>
  <c r="C21" i="2"/>
  <c r="C22" i="2"/>
  <c r="C4" i="2"/>
  <c r="B5" i="2" l="1"/>
  <c r="B6" i="2"/>
  <c r="B7" i="2"/>
  <c r="B8" i="2"/>
  <c r="B9" i="2"/>
  <c r="B10" i="2"/>
  <c r="B11" i="2"/>
  <c r="B12" i="2"/>
  <c r="B13" i="2"/>
  <c r="B14" i="2"/>
  <c r="B15" i="2"/>
  <c r="B16" i="2"/>
  <c r="B17" i="2"/>
  <c r="B18" i="2"/>
  <c r="B19" i="2"/>
  <c r="B20" i="2"/>
  <c r="B21" i="2"/>
  <c r="B22" i="2"/>
  <c r="B4" i="2"/>
  <c r="D4" i="2" l="1"/>
  <c r="D5" i="2"/>
  <c r="C42" i="3" l="1"/>
  <c r="AD42" i="3" s="1"/>
  <c r="C43" i="3"/>
  <c r="AD43" i="3" s="1"/>
  <c r="C44" i="3"/>
  <c r="AD44" i="3" s="1"/>
  <c r="C45" i="3"/>
  <c r="AD45" i="3" s="1"/>
  <c r="C46" i="3"/>
  <c r="AD46" i="3" s="1"/>
  <c r="C47" i="3"/>
  <c r="AD47" i="3" s="1"/>
  <c r="C48" i="3"/>
  <c r="AD48" i="3" s="1"/>
  <c r="C49" i="3"/>
  <c r="AD49" i="3" s="1"/>
  <c r="C50" i="3"/>
  <c r="AD50" i="3" s="1"/>
  <c r="C51" i="3"/>
  <c r="AD51" i="3" s="1"/>
  <c r="C52" i="3"/>
  <c r="AD52" i="3" s="1"/>
  <c r="C53" i="3"/>
  <c r="AD53" i="3" s="1"/>
  <c r="C54" i="3"/>
  <c r="AD54" i="3" s="1"/>
  <c r="C55" i="3"/>
  <c r="AD55" i="3" s="1"/>
  <c r="C56" i="3"/>
  <c r="AD56" i="3" s="1"/>
  <c r="C57" i="3"/>
  <c r="AD57" i="3" s="1"/>
  <c r="C58" i="3"/>
  <c r="AD58" i="3" s="1"/>
  <c r="C59" i="3"/>
  <c r="AD59" i="3" s="1"/>
  <c r="C60" i="3"/>
  <c r="AD60" i="3" s="1"/>
  <c r="C61" i="3"/>
  <c r="AD61" i="3" s="1"/>
  <c r="C62" i="3"/>
  <c r="AD62" i="3" s="1"/>
  <c r="C63" i="3"/>
  <c r="AD63" i="3" s="1"/>
  <c r="C64" i="3"/>
  <c r="AD64" i="3" s="1"/>
  <c r="C65" i="3"/>
  <c r="AD65" i="3" s="1"/>
  <c r="C66" i="3"/>
  <c r="AD66" i="3" s="1"/>
  <c r="C67" i="3"/>
  <c r="AD67" i="3" s="1"/>
  <c r="C68" i="3"/>
  <c r="AD68" i="3" s="1"/>
  <c r="C69" i="3"/>
  <c r="AD69" i="3" s="1"/>
  <c r="C70" i="3"/>
  <c r="AD70" i="3" s="1"/>
  <c r="C71" i="3"/>
  <c r="AD71" i="3" s="1"/>
  <c r="C72" i="3"/>
  <c r="AD72" i="3" s="1"/>
  <c r="C73" i="3"/>
  <c r="AD73" i="3" s="1"/>
  <c r="C74" i="3"/>
  <c r="AD74" i="3" s="1"/>
  <c r="C75" i="3"/>
  <c r="AD75" i="3" s="1"/>
  <c r="C76" i="3"/>
  <c r="AD76" i="3" s="1"/>
  <c r="C77" i="3"/>
  <c r="AD77" i="3" s="1"/>
  <c r="C78" i="3"/>
  <c r="AD78" i="3" s="1"/>
  <c r="C79" i="3"/>
  <c r="AD79" i="3" s="1"/>
  <c r="C80" i="3"/>
  <c r="AD80" i="3" s="1"/>
  <c r="C81" i="3"/>
  <c r="AD81" i="3" s="1"/>
  <c r="C82" i="3"/>
  <c r="AD82" i="3" s="1"/>
  <c r="C83" i="3"/>
  <c r="AD83" i="3" s="1"/>
  <c r="C84" i="3"/>
  <c r="AD84" i="3" s="1"/>
  <c r="C85" i="3"/>
  <c r="AD85" i="3" s="1"/>
  <c r="C86" i="3"/>
  <c r="AD86" i="3" s="1"/>
  <c r="C87" i="3"/>
  <c r="AD87" i="3" s="1"/>
  <c r="C88" i="3"/>
  <c r="AD88" i="3" s="1"/>
  <c r="C89" i="3"/>
  <c r="AD89" i="3" s="1"/>
  <c r="C90" i="3"/>
  <c r="AD90" i="3" s="1"/>
  <c r="C91" i="3"/>
  <c r="AD91" i="3" s="1"/>
  <c r="C92" i="3"/>
  <c r="AD92" i="3" s="1"/>
  <c r="C93" i="3"/>
  <c r="AD93" i="3" s="1"/>
  <c r="C94" i="3"/>
  <c r="AD94" i="3" s="1"/>
  <c r="C95" i="3"/>
  <c r="AD95" i="3" s="1"/>
  <c r="C96" i="3"/>
  <c r="AD96" i="3" s="1"/>
  <c r="C97" i="3"/>
  <c r="AD97" i="3" s="1"/>
  <c r="C98" i="3"/>
  <c r="AD98" i="3" s="1"/>
  <c r="C99" i="3"/>
  <c r="AD99" i="3" s="1"/>
  <c r="C100" i="3"/>
  <c r="AD100" i="3" s="1"/>
  <c r="C101" i="3"/>
  <c r="AD101" i="3" s="1"/>
  <c r="C102" i="3"/>
  <c r="AD102" i="3" s="1"/>
  <c r="C103" i="3"/>
  <c r="AD103" i="3" s="1"/>
  <c r="C104" i="3"/>
  <c r="AD104" i="3" s="1"/>
  <c r="C105" i="3"/>
  <c r="AD105" i="3" s="1"/>
  <c r="C106" i="3"/>
  <c r="AD106" i="3" s="1"/>
  <c r="C107" i="3"/>
  <c r="AD107" i="3" s="1"/>
  <c r="C108" i="3"/>
  <c r="AD108" i="3" s="1"/>
  <c r="C109" i="3"/>
  <c r="AD109" i="3" s="1"/>
  <c r="C110" i="3"/>
  <c r="AD110" i="3" s="1"/>
  <c r="C111" i="3"/>
  <c r="AD111" i="3" s="1"/>
  <c r="C112" i="3"/>
  <c r="AD112" i="3" s="1"/>
  <c r="C113" i="3"/>
  <c r="AD113" i="3" s="1"/>
  <c r="C114" i="3"/>
  <c r="AD114" i="3" s="1"/>
  <c r="C115" i="3"/>
  <c r="AD115" i="3" s="1"/>
  <c r="C116" i="3"/>
  <c r="AD116" i="3" s="1"/>
  <c r="C117" i="3"/>
  <c r="AD117" i="3" s="1"/>
  <c r="C118" i="3"/>
  <c r="AD118" i="3" s="1"/>
  <c r="C119" i="3"/>
  <c r="AD119" i="3" s="1"/>
  <c r="C120" i="3"/>
  <c r="AD120" i="3" s="1"/>
  <c r="C121" i="3"/>
  <c r="AD121" i="3" s="1"/>
  <c r="C122" i="3"/>
  <c r="AD122" i="3" s="1"/>
  <c r="C123" i="3"/>
  <c r="AD123" i="3" s="1"/>
  <c r="C124" i="3"/>
  <c r="AD124" i="3" s="1"/>
  <c r="C125" i="3"/>
  <c r="AD125" i="3" s="1"/>
  <c r="C126" i="3"/>
  <c r="AD126" i="3" s="1"/>
  <c r="C127" i="3"/>
  <c r="AD127" i="3" s="1"/>
  <c r="C128" i="3"/>
  <c r="AD128" i="3" s="1"/>
  <c r="C129" i="3"/>
  <c r="AD129" i="3" s="1"/>
  <c r="C130" i="3"/>
  <c r="AD130" i="3" s="1"/>
  <c r="C41" i="3"/>
  <c r="AD41" i="3" s="1"/>
  <c r="C40" i="3"/>
  <c r="AD40" i="3" s="1"/>
  <c r="F41" i="3" l="1"/>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40" i="3"/>
  <c r="H40" i="3" l="1"/>
  <c r="H41" i="3"/>
  <c r="W41" i="3" s="1"/>
  <c r="X41" i="3" s="1"/>
  <c r="H42" i="3"/>
  <c r="W42" i="3" s="1"/>
  <c r="X42" i="3" s="1"/>
  <c r="H43" i="3"/>
  <c r="W43" i="3" s="1"/>
  <c r="X43" i="3" s="1"/>
  <c r="H44" i="3"/>
  <c r="W44" i="3" s="1"/>
  <c r="X44" i="3" s="1"/>
  <c r="H45" i="3"/>
  <c r="W45" i="3" s="1"/>
  <c r="X45" i="3" s="1"/>
  <c r="H46" i="3"/>
  <c r="W46" i="3" s="1"/>
  <c r="X46" i="3" s="1"/>
  <c r="H47" i="3"/>
  <c r="W47" i="3" s="1"/>
  <c r="X47" i="3" s="1"/>
  <c r="H48" i="3"/>
  <c r="W48" i="3" s="1"/>
  <c r="X48" i="3" s="1"/>
  <c r="H49" i="3"/>
  <c r="W49" i="3" s="1"/>
  <c r="X49" i="3" s="1"/>
  <c r="H50" i="3"/>
  <c r="W50" i="3" s="1"/>
  <c r="X50" i="3" s="1"/>
  <c r="H51" i="3"/>
  <c r="W51" i="3" s="1"/>
  <c r="X51" i="3" s="1"/>
  <c r="H52" i="3"/>
  <c r="W52" i="3" s="1"/>
  <c r="X52" i="3" s="1"/>
  <c r="H53" i="3"/>
  <c r="W53" i="3" s="1"/>
  <c r="X53" i="3" s="1"/>
  <c r="H54" i="3"/>
  <c r="W54" i="3" s="1"/>
  <c r="X54" i="3" s="1"/>
  <c r="H55" i="3"/>
  <c r="W55" i="3" s="1"/>
  <c r="X55" i="3" s="1"/>
  <c r="H56" i="3"/>
  <c r="W56" i="3" s="1"/>
  <c r="X56" i="3" s="1"/>
  <c r="H57" i="3"/>
  <c r="W57" i="3" s="1"/>
  <c r="X57" i="3" s="1"/>
  <c r="H58" i="3"/>
  <c r="W58" i="3" s="1"/>
  <c r="X58" i="3" s="1"/>
  <c r="H59" i="3"/>
  <c r="W59" i="3" s="1"/>
  <c r="X59" i="3" s="1"/>
  <c r="H60" i="3"/>
  <c r="W60" i="3" s="1"/>
  <c r="X60" i="3" s="1"/>
  <c r="H61" i="3"/>
  <c r="W61" i="3" s="1"/>
  <c r="X61" i="3" s="1"/>
  <c r="H62" i="3"/>
  <c r="W62" i="3" s="1"/>
  <c r="X62" i="3" s="1"/>
  <c r="H63" i="3"/>
  <c r="W63" i="3" s="1"/>
  <c r="X63" i="3" s="1"/>
  <c r="H64" i="3"/>
  <c r="W64" i="3" s="1"/>
  <c r="X64" i="3" s="1"/>
  <c r="H65" i="3"/>
  <c r="W65" i="3" s="1"/>
  <c r="X65" i="3" s="1"/>
  <c r="H66" i="3"/>
  <c r="W66" i="3" s="1"/>
  <c r="X66" i="3" s="1"/>
  <c r="H67" i="3"/>
  <c r="W67" i="3" s="1"/>
  <c r="X67" i="3" s="1"/>
  <c r="H68" i="3"/>
  <c r="W68" i="3" s="1"/>
  <c r="X68" i="3" s="1"/>
  <c r="H69" i="3"/>
  <c r="W69" i="3" s="1"/>
  <c r="X69" i="3" s="1"/>
  <c r="H70" i="3"/>
  <c r="W70" i="3" s="1"/>
  <c r="X70" i="3" s="1"/>
  <c r="H71" i="3"/>
  <c r="W71" i="3" s="1"/>
  <c r="X71" i="3" s="1"/>
  <c r="H72" i="3"/>
  <c r="W72" i="3" s="1"/>
  <c r="X72" i="3" s="1"/>
  <c r="H73" i="3"/>
  <c r="W73" i="3" s="1"/>
  <c r="X73" i="3" s="1"/>
  <c r="H74" i="3"/>
  <c r="W74" i="3" s="1"/>
  <c r="X74" i="3" s="1"/>
  <c r="H75" i="3"/>
  <c r="W75" i="3" s="1"/>
  <c r="X75" i="3" s="1"/>
  <c r="H76" i="3"/>
  <c r="W76" i="3" s="1"/>
  <c r="X76" i="3" s="1"/>
  <c r="H77" i="3"/>
  <c r="W77" i="3" s="1"/>
  <c r="X77" i="3" s="1"/>
  <c r="H78" i="3"/>
  <c r="W78" i="3" s="1"/>
  <c r="X78" i="3" s="1"/>
  <c r="H79" i="3"/>
  <c r="W79" i="3" s="1"/>
  <c r="X79" i="3" s="1"/>
  <c r="H80" i="3"/>
  <c r="W80" i="3" s="1"/>
  <c r="X80" i="3" s="1"/>
  <c r="H81" i="3"/>
  <c r="W81" i="3" s="1"/>
  <c r="X81" i="3" s="1"/>
  <c r="H82" i="3"/>
  <c r="W82" i="3" s="1"/>
  <c r="X82" i="3" s="1"/>
  <c r="H83" i="3"/>
  <c r="W83" i="3" s="1"/>
  <c r="X83" i="3" s="1"/>
  <c r="H84" i="3"/>
  <c r="W84" i="3" s="1"/>
  <c r="X84" i="3" s="1"/>
  <c r="H85" i="3"/>
  <c r="W85" i="3" s="1"/>
  <c r="X85" i="3" s="1"/>
  <c r="H86" i="3"/>
  <c r="W86" i="3" s="1"/>
  <c r="X86" i="3" s="1"/>
  <c r="H87" i="3"/>
  <c r="W87" i="3" s="1"/>
  <c r="X87" i="3" s="1"/>
  <c r="H88" i="3"/>
  <c r="W88" i="3" s="1"/>
  <c r="X88" i="3" s="1"/>
  <c r="H89" i="3"/>
  <c r="W89" i="3" s="1"/>
  <c r="X89" i="3" s="1"/>
  <c r="H90" i="3"/>
  <c r="W90" i="3" s="1"/>
  <c r="X90" i="3" s="1"/>
  <c r="H91" i="3"/>
  <c r="W91" i="3" s="1"/>
  <c r="X91" i="3" s="1"/>
  <c r="H92" i="3"/>
  <c r="W92" i="3" s="1"/>
  <c r="X92" i="3" s="1"/>
  <c r="H93" i="3"/>
  <c r="W93" i="3" s="1"/>
  <c r="X93" i="3" s="1"/>
  <c r="H94" i="3"/>
  <c r="W94" i="3" s="1"/>
  <c r="X94" i="3" s="1"/>
  <c r="H95" i="3"/>
  <c r="W95" i="3" s="1"/>
  <c r="X95" i="3" s="1"/>
  <c r="H96" i="3"/>
  <c r="W96" i="3" s="1"/>
  <c r="X96" i="3" s="1"/>
  <c r="H97" i="3"/>
  <c r="W97" i="3" s="1"/>
  <c r="X97" i="3" s="1"/>
  <c r="H98" i="3"/>
  <c r="W98" i="3" s="1"/>
  <c r="X98" i="3" s="1"/>
  <c r="H99" i="3"/>
  <c r="W99" i="3" s="1"/>
  <c r="X99" i="3" s="1"/>
  <c r="H100" i="3"/>
  <c r="W100" i="3" s="1"/>
  <c r="X100" i="3" s="1"/>
  <c r="H101" i="3"/>
  <c r="W101" i="3" s="1"/>
  <c r="X101" i="3" s="1"/>
  <c r="H102" i="3"/>
  <c r="W102" i="3" s="1"/>
  <c r="X102" i="3" s="1"/>
  <c r="H103" i="3"/>
  <c r="W103" i="3" s="1"/>
  <c r="X103" i="3" s="1"/>
  <c r="H104" i="3"/>
  <c r="W104" i="3" s="1"/>
  <c r="X104" i="3" s="1"/>
  <c r="H105" i="3"/>
  <c r="W105" i="3" s="1"/>
  <c r="X105" i="3" s="1"/>
  <c r="H106" i="3"/>
  <c r="W106" i="3" s="1"/>
  <c r="X106" i="3" s="1"/>
  <c r="H107" i="3"/>
  <c r="W107" i="3" s="1"/>
  <c r="X107" i="3" s="1"/>
  <c r="H108" i="3"/>
  <c r="W108" i="3" s="1"/>
  <c r="X108" i="3" s="1"/>
  <c r="H109" i="3"/>
  <c r="W109" i="3" s="1"/>
  <c r="X109" i="3" s="1"/>
  <c r="H110" i="3"/>
  <c r="W110" i="3" s="1"/>
  <c r="X110" i="3" s="1"/>
  <c r="H111" i="3"/>
  <c r="W111" i="3" s="1"/>
  <c r="X111" i="3" s="1"/>
  <c r="H112" i="3"/>
  <c r="W112" i="3" s="1"/>
  <c r="X112" i="3" s="1"/>
  <c r="H113" i="3"/>
  <c r="W113" i="3" s="1"/>
  <c r="X113" i="3" s="1"/>
  <c r="H114" i="3"/>
  <c r="W114" i="3" s="1"/>
  <c r="X114" i="3" s="1"/>
  <c r="H115" i="3"/>
  <c r="W115" i="3" s="1"/>
  <c r="X115" i="3" s="1"/>
  <c r="H116" i="3"/>
  <c r="W116" i="3" s="1"/>
  <c r="X116" i="3" s="1"/>
  <c r="H117" i="3"/>
  <c r="W117" i="3" s="1"/>
  <c r="X117" i="3" s="1"/>
  <c r="H118" i="3"/>
  <c r="W118" i="3" s="1"/>
  <c r="X118" i="3" s="1"/>
  <c r="H119" i="3"/>
  <c r="W119" i="3" s="1"/>
  <c r="X119" i="3" s="1"/>
  <c r="H120" i="3"/>
  <c r="W120" i="3" s="1"/>
  <c r="X120" i="3" s="1"/>
  <c r="H121" i="3"/>
  <c r="W121" i="3" s="1"/>
  <c r="X121" i="3" s="1"/>
  <c r="H122" i="3"/>
  <c r="W122" i="3" s="1"/>
  <c r="X122" i="3" s="1"/>
  <c r="H123" i="3"/>
  <c r="W123" i="3" s="1"/>
  <c r="X123" i="3" s="1"/>
  <c r="H124" i="3"/>
  <c r="W124" i="3" s="1"/>
  <c r="X124" i="3" s="1"/>
  <c r="H125" i="3"/>
  <c r="W125" i="3" s="1"/>
  <c r="X125" i="3" s="1"/>
  <c r="H126" i="3"/>
  <c r="W126" i="3" s="1"/>
  <c r="X126" i="3" s="1"/>
  <c r="H127" i="3"/>
  <c r="W127" i="3" s="1"/>
  <c r="X127" i="3" s="1"/>
  <c r="H128" i="3"/>
  <c r="W128" i="3" s="1"/>
  <c r="X128" i="3" s="1"/>
  <c r="H129" i="3"/>
  <c r="W129" i="3" s="1"/>
  <c r="X129" i="3" s="1"/>
  <c r="H130" i="3"/>
  <c r="W130" i="3" s="1"/>
  <c r="X130" i="3" s="1"/>
  <c r="D6" i="2"/>
  <c r="W40" i="3" l="1"/>
  <c r="X40" i="3" s="1"/>
  <c r="Y40" i="3" s="1"/>
  <c r="D22" i="2"/>
  <c r="D18" i="2"/>
  <c r="D14" i="2"/>
  <c r="D10" i="2"/>
  <c r="D21" i="2"/>
  <c r="D17" i="2"/>
  <c r="D13" i="2"/>
  <c r="D9" i="2"/>
  <c r="D20" i="2"/>
  <c r="D16" i="2"/>
  <c r="D12" i="2"/>
  <c r="D8" i="2"/>
  <c r="D19" i="2"/>
  <c r="D15" i="2"/>
  <c r="D11" i="2"/>
  <c r="D7" i="2"/>
  <c r="Y127" i="3"/>
  <c r="Y115" i="3"/>
  <c r="Y87" i="3"/>
  <c r="Y83" i="3"/>
  <c r="Y123" i="3"/>
  <c r="Y111" i="3"/>
  <c r="Y103" i="3"/>
  <c r="Y99" i="3"/>
  <c r="Y71" i="3"/>
  <c r="Y67" i="3"/>
  <c r="Y55" i="3"/>
  <c r="Y119" i="3"/>
  <c r="Y107" i="3"/>
  <c r="Y51" i="3"/>
  <c r="I115" i="3"/>
  <c r="I99" i="3"/>
  <c r="I55" i="3"/>
  <c r="I127" i="3"/>
  <c r="I111" i="3"/>
  <c r="I87" i="3"/>
  <c r="I51" i="3"/>
  <c r="I119" i="3"/>
  <c r="I103" i="3"/>
  <c r="I67" i="3"/>
  <c r="I126" i="3"/>
  <c r="Y126" i="3"/>
  <c r="I122" i="3"/>
  <c r="Y122" i="3"/>
  <c r="I110" i="3"/>
  <c r="Y110" i="3"/>
  <c r="I106" i="3"/>
  <c r="Y106" i="3"/>
  <c r="I102" i="3"/>
  <c r="Y102" i="3"/>
  <c r="I94" i="3"/>
  <c r="Y94" i="3"/>
  <c r="I82" i="3"/>
  <c r="Y82" i="3"/>
  <c r="I78" i="3"/>
  <c r="Y78" i="3"/>
  <c r="I66" i="3"/>
  <c r="Y66" i="3"/>
  <c r="I46" i="3"/>
  <c r="Y46" i="3"/>
  <c r="I118" i="3"/>
  <c r="Y118" i="3"/>
  <c r="I128" i="3"/>
  <c r="Y128" i="3"/>
  <c r="I124" i="3"/>
  <c r="Y124" i="3"/>
  <c r="I120" i="3"/>
  <c r="Y120" i="3"/>
  <c r="I116" i="3"/>
  <c r="Y116" i="3"/>
  <c r="I112" i="3"/>
  <c r="Y112" i="3"/>
  <c r="I108" i="3"/>
  <c r="Y108" i="3"/>
  <c r="I104" i="3"/>
  <c r="Y104" i="3"/>
  <c r="I100" i="3"/>
  <c r="Y100" i="3"/>
  <c r="I96" i="3"/>
  <c r="Y96" i="3"/>
  <c r="I88" i="3"/>
  <c r="Y88" i="3"/>
  <c r="I72" i="3"/>
  <c r="Y72" i="3"/>
  <c r="I56" i="3"/>
  <c r="Y56" i="3"/>
  <c r="I40" i="3"/>
  <c r="I92" i="3"/>
  <c r="Y92" i="3"/>
  <c r="I80" i="3"/>
  <c r="Y80" i="3"/>
  <c r="I68" i="3"/>
  <c r="Y68" i="3"/>
  <c r="I48" i="3"/>
  <c r="Y48" i="3"/>
  <c r="I62" i="3"/>
  <c r="Y62" i="3"/>
  <c r="I95" i="3"/>
  <c r="Y95" i="3"/>
  <c r="I91" i="3"/>
  <c r="Y91" i="3"/>
  <c r="I79" i="3"/>
  <c r="Y79" i="3"/>
  <c r="I75" i="3"/>
  <c r="Y75" i="3"/>
  <c r="I63" i="3"/>
  <c r="Y63" i="3"/>
  <c r="I59" i="3"/>
  <c r="Y59" i="3"/>
  <c r="I47" i="3"/>
  <c r="Y47" i="3"/>
  <c r="I43" i="3"/>
  <c r="Y43" i="3"/>
  <c r="I123" i="3"/>
  <c r="I107" i="3"/>
  <c r="I83" i="3"/>
  <c r="I71" i="3"/>
  <c r="I84" i="3"/>
  <c r="Y84" i="3"/>
  <c r="I60" i="3"/>
  <c r="Y60" i="3"/>
  <c r="I44" i="3"/>
  <c r="Y44" i="3"/>
  <c r="I130" i="3"/>
  <c r="Y130" i="3"/>
  <c r="I98" i="3"/>
  <c r="Y98" i="3"/>
  <c r="I90" i="3"/>
  <c r="Y90" i="3"/>
  <c r="I86" i="3"/>
  <c r="Y86" i="3"/>
  <c r="I74" i="3"/>
  <c r="Y74" i="3"/>
  <c r="I70" i="3"/>
  <c r="Y70" i="3"/>
  <c r="I58" i="3"/>
  <c r="Y58" i="3"/>
  <c r="I54" i="3"/>
  <c r="Y54" i="3"/>
  <c r="I42" i="3"/>
  <c r="Y42" i="3"/>
  <c r="I76" i="3"/>
  <c r="Y76" i="3"/>
  <c r="I64" i="3"/>
  <c r="Y64" i="3"/>
  <c r="I52" i="3"/>
  <c r="Y52" i="3"/>
  <c r="I114" i="3"/>
  <c r="Y114" i="3"/>
  <c r="I50" i="3"/>
  <c r="Y50" i="3"/>
  <c r="I129" i="3"/>
  <c r="Y129" i="3"/>
  <c r="I125" i="3"/>
  <c r="Y125" i="3"/>
  <c r="I121" i="3"/>
  <c r="Y121" i="3"/>
  <c r="I117" i="3"/>
  <c r="Y117" i="3"/>
  <c r="I113" i="3"/>
  <c r="Y113" i="3"/>
  <c r="I109" i="3"/>
  <c r="Y109" i="3"/>
  <c r="I105" i="3"/>
  <c r="Y105" i="3"/>
  <c r="I101" i="3"/>
  <c r="Y101" i="3"/>
  <c r="I97" i="3"/>
  <c r="Y97" i="3"/>
  <c r="I93" i="3"/>
  <c r="Y93" i="3"/>
  <c r="I89" i="3"/>
  <c r="Y89" i="3"/>
  <c r="I85" i="3"/>
  <c r="Y85" i="3"/>
  <c r="I81" i="3"/>
  <c r="Y81" i="3"/>
  <c r="I77" i="3"/>
  <c r="Y77" i="3"/>
  <c r="I73" i="3"/>
  <c r="Y73" i="3"/>
  <c r="I69" i="3"/>
  <c r="Y69" i="3"/>
  <c r="I65" i="3"/>
  <c r="Y65" i="3"/>
  <c r="I61" i="3"/>
  <c r="Y61" i="3"/>
  <c r="I57" i="3"/>
  <c r="Y57" i="3"/>
  <c r="I53" i="3"/>
  <c r="Y53" i="3"/>
  <c r="I49" i="3"/>
  <c r="Y49" i="3"/>
  <c r="I45" i="3"/>
  <c r="Y45" i="3"/>
  <c r="I41" i="3"/>
  <c r="Y41" i="3"/>
  <c r="J107" i="3" l="1"/>
  <c r="M107" i="3" s="1"/>
  <c r="N107" i="3" s="1"/>
  <c r="J67" i="3"/>
  <c r="M67" i="3" s="1"/>
  <c r="N67" i="3" s="1"/>
  <c r="J87" i="3"/>
  <c r="M87" i="3" s="1"/>
  <c r="N87" i="3" s="1"/>
  <c r="J99" i="3"/>
  <c r="M99" i="3" s="1"/>
  <c r="N99" i="3" s="1"/>
  <c r="J45" i="3"/>
  <c r="M45" i="3" s="1"/>
  <c r="N45" i="3" s="1"/>
  <c r="J53" i="3"/>
  <c r="M53" i="3" s="1"/>
  <c r="N53" i="3" s="1"/>
  <c r="J61" i="3"/>
  <c r="M61" i="3" s="1"/>
  <c r="N61" i="3" s="1"/>
  <c r="J69" i="3"/>
  <c r="M69" i="3" s="1"/>
  <c r="N69" i="3" s="1"/>
  <c r="J77" i="3"/>
  <c r="M77" i="3" s="1"/>
  <c r="N77" i="3" s="1"/>
  <c r="J85" i="3"/>
  <c r="M85" i="3" s="1"/>
  <c r="N85" i="3" s="1"/>
  <c r="J93" i="3"/>
  <c r="M93" i="3" s="1"/>
  <c r="N93" i="3" s="1"/>
  <c r="J101" i="3"/>
  <c r="M101" i="3" s="1"/>
  <c r="N101" i="3" s="1"/>
  <c r="J109" i="3"/>
  <c r="M109" i="3" s="1"/>
  <c r="N109" i="3" s="1"/>
  <c r="J117" i="3"/>
  <c r="M117" i="3" s="1"/>
  <c r="N117" i="3" s="1"/>
  <c r="J125" i="3"/>
  <c r="M125" i="3" s="1"/>
  <c r="N125" i="3" s="1"/>
  <c r="J50" i="3"/>
  <c r="M50" i="3" s="1"/>
  <c r="N50" i="3" s="1"/>
  <c r="J52" i="3"/>
  <c r="M52" i="3" s="1"/>
  <c r="N52" i="3" s="1"/>
  <c r="J76" i="3"/>
  <c r="M76" i="3" s="1"/>
  <c r="N76" i="3" s="1"/>
  <c r="M54" i="3"/>
  <c r="N54" i="3" s="1"/>
  <c r="J54" i="3"/>
  <c r="J70" i="3"/>
  <c r="M70" i="3" s="1"/>
  <c r="N70" i="3" s="1"/>
  <c r="J86" i="3"/>
  <c r="M86" i="3" s="1"/>
  <c r="N86" i="3" s="1"/>
  <c r="J98" i="3"/>
  <c r="M98" i="3" s="1"/>
  <c r="N98" i="3" s="1"/>
  <c r="J44" i="3"/>
  <c r="M44" i="3" s="1"/>
  <c r="N44" i="3" s="1"/>
  <c r="J84" i="3"/>
  <c r="M84" i="3" s="1"/>
  <c r="N84" i="3" s="1"/>
  <c r="J123" i="3"/>
  <c r="M123" i="3" s="1"/>
  <c r="N123" i="3" s="1"/>
  <c r="J47" i="3"/>
  <c r="M47" i="3" s="1"/>
  <c r="N47" i="3" s="1"/>
  <c r="J63" i="3"/>
  <c r="M63" i="3" s="1"/>
  <c r="N63" i="3" s="1"/>
  <c r="J79" i="3"/>
  <c r="M79" i="3" s="1"/>
  <c r="N79" i="3" s="1"/>
  <c r="J95" i="3"/>
  <c r="M95" i="3" s="1"/>
  <c r="N95" i="3" s="1"/>
  <c r="J48" i="3"/>
  <c r="M48" i="3" s="1"/>
  <c r="N48" i="3" s="1"/>
  <c r="J80" i="3"/>
  <c r="M80" i="3" s="1"/>
  <c r="N80" i="3" s="1"/>
  <c r="J40" i="3"/>
  <c r="M40" i="3" s="1"/>
  <c r="N40" i="3" s="1"/>
  <c r="J72" i="3"/>
  <c r="M72" i="3" s="1"/>
  <c r="N72" i="3" s="1"/>
  <c r="J96" i="3"/>
  <c r="M96" i="3" s="1"/>
  <c r="N96" i="3" s="1"/>
  <c r="J104" i="3"/>
  <c r="M104" i="3" s="1"/>
  <c r="N104" i="3" s="1"/>
  <c r="J112" i="3"/>
  <c r="M112" i="3" s="1"/>
  <c r="N112" i="3" s="1"/>
  <c r="J120" i="3"/>
  <c r="M120" i="3" s="1"/>
  <c r="N120" i="3" s="1"/>
  <c r="J128" i="3"/>
  <c r="M128" i="3" s="1"/>
  <c r="N128" i="3" s="1"/>
  <c r="J46" i="3"/>
  <c r="M46" i="3" s="1"/>
  <c r="N46" i="3" s="1"/>
  <c r="J78" i="3"/>
  <c r="M78" i="3" s="1"/>
  <c r="N78" i="3" s="1"/>
  <c r="J94" i="3"/>
  <c r="M94" i="3" s="1"/>
  <c r="N94" i="3" s="1"/>
  <c r="J106" i="3"/>
  <c r="M106" i="3" s="1"/>
  <c r="N106" i="3" s="1"/>
  <c r="J122" i="3"/>
  <c r="M122" i="3" s="1"/>
  <c r="N122" i="3" s="1"/>
  <c r="J103" i="3"/>
  <c r="M103" i="3" s="1"/>
  <c r="N103" i="3" s="1"/>
  <c r="J111" i="3"/>
  <c r="M111" i="3" s="1"/>
  <c r="N111" i="3" s="1"/>
  <c r="J115" i="3"/>
  <c r="M115" i="3" s="1"/>
  <c r="N115" i="3" s="1"/>
  <c r="J71" i="3"/>
  <c r="M71" i="3" s="1"/>
  <c r="N71" i="3" s="1"/>
  <c r="J119" i="3"/>
  <c r="M119" i="3" s="1"/>
  <c r="N119" i="3" s="1"/>
  <c r="J127" i="3"/>
  <c r="M127" i="3" s="1"/>
  <c r="N127" i="3" s="1"/>
  <c r="J41" i="3"/>
  <c r="M41" i="3" s="1"/>
  <c r="N41" i="3" s="1"/>
  <c r="J49" i="3"/>
  <c r="M49" i="3" s="1"/>
  <c r="N49" i="3" s="1"/>
  <c r="J57" i="3"/>
  <c r="M57" i="3" s="1"/>
  <c r="N57" i="3" s="1"/>
  <c r="J65" i="3"/>
  <c r="M65" i="3" s="1"/>
  <c r="N65" i="3" s="1"/>
  <c r="J73" i="3"/>
  <c r="M73" i="3" s="1"/>
  <c r="N73" i="3" s="1"/>
  <c r="J81" i="3"/>
  <c r="M81" i="3" s="1"/>
  <c r="N81" i="3" s="1"/>
  <c r="J89" i="3"/>
  <c r="M89" i="3" s="1"/>
  <c r="N89" i="3" s="1"/>
  <c r="J97" i="3"/>
  <c r="M97" i="3" s="1"/>
  <c r="N97" i="3" s="1"/>
  <c r="J105" i="3"/>
  <c r="M105" i="3" s="1"/>
  <c r="N105" i="3" s="1"/>
  <c r="J113" i="3"/>
  <c r="M113" i="3" s="1"/>
  <c r="N113" i="3" s="1"/>
  <c r="J121" i="3"/>
  <c r="M121" i="3" s="1"/>
  <c r="N121" i="3" s="1"/>
  <c r="J129" i="3"/>
  <c r="M129" i="3" s="1"/>
  <c r="N129" i="3" s="1"/>
  <c r="J114" i="3"/>
  <c r="M114" i="3" s="1"/>
  <c r="N114" i="3" s="1"/>
  <c r="J64" i="3"/>
  <c r="M64" i="3" s="1"/>
  <c r="N64" i="3" s="1"/>
  <c r="J42" i="3"/>
  <c r="M42" i="3" s="1"/>
  <c r="N42" i="3" s="1"/>
  <c r="J58" i="3"/>
  <c r="M58" i="3" s="1"/>
  <c r="N58" i="3" s="1"/>
  <c r="J74" i="3"/>
  <c r="M74" i="3" s="1"/>
  <c r="N74" i="3" s="1"/>
  <c r="J90" i="3"/>
  <c r="M90" i="3" s="1"/>
  <c r="N90" i="3" s="1"/>
  <c r="J130" i="3"/>
  <c r="M130" i="3" s="1"/>
  <c r="N130" i="3" s="1"/>
  <c r="J60" i="3"/>
  <c r="M60" i="3" s="1"/>
  <c r="N60" i="3" s="1"/>
  <c r="J83" i="3"/>
  <c r="M83" i="3" s="1"/>
  <c r="N83" i="3" s="1"/>
  <c r="J43" i="3"/>
  <c r="M43" i="3" s="1"/>
  <c r="N43" i="3" s="1"/>
  <c r="J59" i="3"/>
  <c r="M59" i="3" s="1"/>
  <c r="N59" i="3" s="1"/>
  <c r="J75" i="3"/>
  <c r="M75" i="3" s="1"/>
  <c r="N75" i="3" s="1"/>
  <c r="J91" i="3"/>
  <c r="M91" i="3" s="1"/>
  <c r="N91" i="3" s="1"/>
  <c r="J62" i="3"/>
  <c r="M62" i="3" s="1"/>
  <c r="N62" i="3" s="1"/>
  <c r="J68" i="3"/>
  <c r="M68" i="3" s="1"/>
  <c r="N68" i="3" s="1"/>
  <c r="J92" i="3"/>
  <c r="M92" i="3" s="1"/>
  <c r="N92" i="3" s="1"/>
  <c r="J56" i="3"/>
  <c r="M56" i="3" s="1"/>
  <c r="N56" i="3" s="1"/>
  <c r="J88" i="3"/>
  <c r="M88" i="3" s="1"/>
  <c r="N88" i="3" s="1"/>
  <c r="J100" i="3"/>
  <c r="M100" i="3" s="1"/>
  <c r="N100" i="3" s="1"/>
  <c r="J108" i="3"/>
  <c r="M108" i="3" s="1"/>
  <c r="N108" i="3" s="1"/>
  <c r="J116" i="3"/>
  <c r="M116" i="3" s="1"/>
  <c r="N116" i="3" s="1"/>
  <c r="J124" i="3"/>
  <c r="M124" i="3" s="1"/>
  <c r="N124" i="3" s="1"/>
  <c r="J118" i="3"/>
  <c r="M118" i="3" s="1"/>
  <c r="N118" i="3" s="1"/>
  <c r="J66" i="3"/>
  <c r="M66" i="3" s="1"/>
  <c r="N66" i="3" s="1"/>
  <c r="J82" i="3"/>
  <c r="M82" i="3" s="1"/>
  <c r="N82" i="3" s="1"/>
  <c r="J102" i="3"/>
  <c r="M102" i="3" s="1"/>
  <c r="N102" i="3" s="1"/>
  <c r="J110" i="3"/>
  <c r="M110" i="3" s="1"/>
  <c r="N110" i="3" s="1"/>
  <c r="J126" i="3"/>
  <c r="M126" i="3" s="1"/>
  <c r="N126" i="3" s="1"/>
  <c r="J51" i="3"/>
  <c r="M51" i="3" s="1"/>
  <c r="N51" i="3" s="1"/>
  <c r="J55" i="3"/>
  <c r="M55" i="3" s="1"/>
  <c r="N55" i="3" s="1"/>
  <c r="K49" i="3"/>
  <c r="K73" i="3"/>
  <c r="K97" i="3"/>
  <c r="K113" i="3"/>
  <c r="K50" i="3"/>
  <c r="K74" i="3"/>
  <c r="K68" i="3"/>
  <c r="K96" i="3"/>
  <c r="K112" i="3"/>
  <c r="K118" i="3"/>
  <c r="K66" i="3"/>
  <c r="K110" i="3"/>
  <c r="K52" i="3"/>
  <c r="K76" i="3"/>
  <c r="K130" i="3"/>
  <c r="K44" i="3"/>
  <c r="K84" i="3"/>
  <c r="K123" i="3"/>
  <c r="K43" i="3"/>
  <c r="K59" i="3"/>
  <c r="K75" i="3"/>
  <c r="K91" i="3"/>
  <c r="K62" i="3"/>
  <c r="K67" i="3"/>
  <c r="K127" i="3"/>
  <c r="K55" i="3"/>
  <c r="K65" i="3"/>
  <c r="K89" i="3"/>
  <c r="K121" i="3"/>
  <c r="K42" i="3"/>
  <c r="K107" i="3"/>
  <c r="K40" i="3"/>
  <c r="K104" i="3"/>
  <c r="K128" i="3"/>
  <c r="K82" i="3"/>
  <c r="K126" i="3"/>
  <c r="K111" i="3"/>
  <c r="K115" i="3"/>
  <c r="K45" i="3"/>
  <c r="K53" i="3"/>
  <c r="K61" i="3"/>
  <c r="K69" i="3"/>
  <c r="K77" i="3"/>
  <c r="K85" i="3"/>
  <c r="K93" i="3"/>
  <c r="K101" i="3"/>
  <c r="K109" i="3"/>
  <c r="K117" i="3"/>
  <c r="K125" i="3"/>
  <c r="K54" i="3"/>
  <c r="K70" i="3"/>
  <c r="K86" i="3"/>
  <c r="K98" i="3"/>
  <c r="K71" i="3"/>
  <c r="K48" i="3"/>
  <c r="K80" i="3"/>
  <c r="K56" i="3"/>
  <c r="K88" i="3"/>
  <c r="K100" i="3"/>
  <c r="K108" i="3"/>
  <c r="K116" i="3"/>
  <c r="K124" i="3"/>
  <c r="K46" i="3"/>
  <c r="K78" i="3"/>
  <c r="K94" i="3"/>
  <c r="K106" i="3"/>
  <c r="K122" i="3"/>
  <c r="K103" i="3"/>
  <c r="K51" i="3"/>
  <c r="K99" i="3"/>
  <c r="K41" i="3"/>
  <c r="K57" i="3"/>
  <c r="K81" i="3"/>
  <c r="K105" i="3"/>
  <c r="K129" i="3"/>
  <c r="K58" i="3"/>
  <c r="K90" i="3"/>
  <c r="K92" i="3"/>
  <c r="K72" i="3"/>
  <c r="K120" i="3"/>
  <c r="K102" i="3"/>
  <c r="K114" i="3"/>
  <c r="K64" i="3"/>
  <c r="K60" i="3"/>
  <c r="K83" i="3"/>
  <c r="K47" i="3"/>
  <c r="K63" i="3"/>
  <c r="K79" i="3"/>
  <c r="K95" i="3"/>
  <c r="K119" i="3"/>
  <c r="K87" i="3"/>
  <c r="Z87" i="3" l="1"/>
  <c r="O115" i="3"/>
  <c r="S115" i="3" s="1"/>
  <c r="O111" i="3"/>
  <c r="S111" i="3" s="1"/>
  <c r="O99" i="3"/>
  <c r="S99" i="3" s="1"/>
  <c r="Z103" i="3"/>
  <c r="O59" i="3"/>
  <c r="S59" i="3" s="1"/>
  <c r="Z55" i="3"/>
  <c r="Z111" i="3"/>
  <c r="Z119" i="3"/>
  <c r="Z80" i="3"/>
  <c r="Z67" i="3"/>
  <c r="Z70" i="3"/>
  <c r="Z128" i="3"/>
  <c r="Z113" i="3"/>
  <c r="Z59" i="3"/>
  <c r="Z69" i="3"/>
  <c r="Z99" i="3"/>
  <c r="Z125" i="3"/>
  <c r="Z61" i="3"/>
  <c r="Z115" i="3"/>
  <c r="Z51" i="3"/>
  <c r="Z52" i="3"/>
  <c r="Z44" i="3"/>
  <c r="Z120" i="3"/>
  <c r="Z72" i="3"/>
  <c r="Z54" i="3"/>
  <c r="Z106" i="3"/>
  <c r="Z100" i="3"/>
  <c r="Z95" i="3"/>
  <c r="Z75" i="3"/>
  <c r="Z63" i="3"/>
  <c r="Z43" i="3"/>
  <c r="U99" i="3" l="1"/>
  <c r="V99" i="3" s="1"/>
  <c r="T99" i="3"/>
  <c r="U111" i="3"/>
  <c r="V111" i="3" s="1"/>
  <c r="T111" i="3"/>
  <c r="U115" i="3"/>
  <c r="V115" i="3" s="1"/>
  <c r="T115" i="3"/>
  <c r="U59" i="3"/>
  <c r="V59" i="3" s="1"/>
  <c r="T59" i="3"/>
  <c r="AA128" i="3"/>
  <c r="AB128" i="3" s="1"/>
  <c r="AC128" i="3" s="1"/>
  <c r="AA43" i="3"/>
  <c r="AB43" i="3" s="1"/>
  <c r="AC43" i="3" s="1"/>
  <c r="AA54" i="3"/>
  <c r="AB54" i="3" s="1"/>
  <c r="AC54" i="3" s="1"/>
  <c r="AA70" i="3"/>
  <c r="AB70" i="3" s="1"/>
  <c r="AC70" i="3" s="1"/>
  <c r="AA103" i="3"/>
  <c r="AB103" i="3" s="1"/>
  <c r="AC103" i="3" s="1"/>
  <c r="AA95" i="3"/>
  <c r="AB95" i="3" s="1"/>
  <c r="AC95" i="3" s="1"/>
  <c r="AA51" i="3"/>
  <c r="AB51" i="3" s="1"/>
  <c r="AC51" i="3" s="1"/>
  <c r="AA61" i="3"/>
  <c r="AB61" i="3" s="1"/>
  <c r="AC61" i="3" s="1"/>
  <c r="AA99" i="3"/>
  <c r="AB99" i="3" s="1"/>
  <c r="AC99" i="3" s="1"/>
  <c r="AA59" i="3"/>
  <c r="AB59" i="3" s="1"/>
  <c r="AC59" i="3" s="1"/>
  <c r="AA80" i="3"/>
  <c r="AB80" i="3" s="1"/>
  <c r="AC80" i="3" s="1"/>
  <c r="AA119" i="3"/>
  <c r="AB119" i="3" s="1"/>
  <c r="AC119" i="3" s="1"/>
  <c r="AA111" i="3"/>
  <c r="AB111" i="3" s="1"/>
  <c r="AC111" i="3" s="1"/>
  <c r="AA55" i="3"/>
  <c r="AB55" i="3" s="1"/>
  <c r="AC55" i="3" s="1"/>
  <c r="AA87" i="3"/>
  <c r="AB87" i="3" s="1"/>
  <c r="AC87" i="3" s="1"/>
  <c r="AA120" i="3"/>
  <c r="AB120" i="3" s="1"/>
  <c r="AC120" i="3" s="1"/>
  <c r="AA52" i="3"/>
  <c r="AB52" i="3" s="1"/>
  <c r="AC52" i="3" s="1"/>
  <c r="AA115" i="3"/>
  <c r="AB115" i="3" s="1"/>
  <c r="AC115" i="3" s="1"/>
  <c r="AA69" i="3"/>
  <c r="AB69" i="3" s="1"/>
  <c r="AC69" i="3" s="1"/>
  <c r="AA63" i="3"/>
  <c r="AB63" i="3" s="1"/>
  <c r="AC63" i="3" s="1"/>
  <c r="AA75" i="3"/>
  <c r="AB75" i="3" s="1"/>
  <c r="AC75" i="3" s="1"/>
  <c r="AA100" i="3"/>
  <c r="AB100" i="3" s="1"/>
  <c r="AC100" i="3" s="1"/>
  <c r="AA106" i="3"/>
  <c r="AB106" i="3" s="1"/>
  <c r="AC106" i="3" s="1"/>
  <c r="AA72" i="3"/>
  <c r="AB72" i="3" s="1"/>
  <c r="AC72" i="3" s="1"/>
  <c r="AA44" i="3"/>
  <c r="AB44" i="3" s="1"/>
  <c r="AC44" i="3" s="1"/>
  <c r="AA125" i="3"/>
  <c r="AB125" i="3" s="1"/>
  <c r="AC125" i="3" s="1"/>
  <c r="AA113" i="3"/>
  <c r="AB113" i="3" s="1"/>
  <c r="AC113" i="3" s="1"/>
  <c r="AA67" i="3"/>
  <c r="AB67" i="3" s="1"/>
  <c r="AC67" i="3" s="1"/>
  <c r="O78" i="3"/>
  <c r="S78" i="3" s="1"/>
  <c r="O90" i="3"/>
  <c r="S90" i="3" s="1"/>
  <c r="O129" i="3"/>
  <c r="S129" i="3" s="1"/>
  <c r="O102" i="3"/>
  <c r="S102" i="3" s="1"/>
  <c r="O65" i="3"/>
  <c r="S65" i="3" s="1"/>
  <c r="O61" i="3"/>
  <c r="S61" i="3" s="1"/>
  <c r="O48" i="3"/>
  <c r="S48" i="3" s="1"/>
  <c r="O98" i="3"/>
  <c r="S98" i="3" s="1"/>
  <c r="O118" i="3"/>
  <c r="S118" i="3" s="1"/>
  <c r="O87" i="3"/>
  <c r="S87" i="3" s="1"/>
  <c r="O86" i="3"/>
  <c r="S86" i="3" s="1"/>
  <c r="O130" i="3"/>
  <c r="S130" i="3" s="1"/>
  <c r="O56" i="3"/>
  <c r="S56" i="3" s="1"/>
  <c r="O77" i="3"/>
  <c r="S77" i="3" s="1"/>
  <c r="O101" i="3"/>
  <c r="S101" i="3" s="1"/>
  <c r="O121" i="3"/>
  <c r="S121" i="3" s="1"/>
  <c r="O89" i="3"/>
  <c r="S89" i="3" s="1"/>
  <c r="O93" i="3"/>
  <c r="S93" i="3" s="1"/>
  <c r="O57" i="3"/>
  <c r="S57" i="3" s="1"/>
  <c r="O105" i="3"/>
  <c r="S105" i="3" s="1"/>
  <c r="O68" i="3"/>
  <c r="S68" i="3" s="1"/>
  <c r="O69" i="3"/>
  <c r="S69" i="3" s="1"/>
  <c r="O80" i="3"/>
  <c r="S80" i="3" s="1"/>
  <c r="O125" i="3"/>
  <c r="S125" i="3" s="1"/>
  <c r="O70" i="3"/>
  <c r="S70" i="3" s="1"/>
  <c r="O103" i="3"/>
  <c r="S103" i="3" s="1"/>
  <c r="O50" i="3"/>
  <c r="S50" i="3" s="1"/>
  <c r="O66" i="3"/>
  <c r="S66" i="3" s="1"/>
  <c r="O42" i="3"/>
  <c r="S42" i="3" s="1"/>
  <c r="O116" i="3"/>
  <c r="S116" i="3" s="1"/>
  <c r="O110" i="3"/>
  <c r="S110" i="3" s="1"/>
  <c r="O51" i="3"/>
  <c r="S51" i="3" s="1"/>
  <c r="O112" i="3"/>
  <c r="S112" i="3" s="1"/>
  <c r="O53" i="3"/>
  <c r="S53" i="3" s="1"/>
  <c r="O119" i="3"/>
  <c r="S119" i="3" s="1"/>
  <c r="O117" i="3"/>
  <c r="S117" i="3" s="1"/>
  <c r="O83" i="3"/>
  <c r="S83" i="3" s="1"/>
  <c r="O84" i="3"/>
  <c r="S84" i="3" s="1"/>
  <c r="O88" i="3"/>
  <c r="S88" i="3" s="1"/>
  <c r="O96" i="3"/>
  <c r="S96" i="3" s="1"/>
  <c r="O126" i="3"/>
  <c r="S126" i="3" s="1"/>
  <c r="O124" i="3"/>
  <c r="S124" i="3" s="1"/>
  <c r="O73" i="3"/>
  <c r="S73" i="3" s="1"/>
  <c r="O104" i="3"/>
  <c r="S104" i="3" s="1"/>
  <c r="O76" i="3"/>
  <c r="S76" i="3" s="1"/>
  <c r="O81" i="3"/>
  <c r="S81" i="3" s="1"/>
  <c r="O49" i="3"/>
  <c r="S49" i="3" s="1"/>
  <c r="O64" i="3"/>
  <c r="S64" i="3" s="1"/>
  <c r="O123" i="3"/>
  <c r="S123" i="3" s="1"/>
  <c r="O71" i="3"/>
  <c r="S71" i="3" s="1"/>
  <c r="O92" i="3"/>
  <c r="S92" i="3" s="1"/>
  <c r="O55" i="3"/>
  <c r="S55" i="3" s="1"/>
  <c r="O94" i="3"/>
  <c r="S94" i="3" s="1"/>
  <c r="O58" i="3"/>
  <c r="S58" i="3" s="1"/>
  <c r="O85" i="3"/>
  <c r="S85" i="3" s="1"/>
  <c r="O79" i="3"/>
  <c r="S79" i="3" s="1"/>
  <c r="O91" i="3"/>
  <c r="S91" i="3" s="1"/>
  <c r="O67" i="3"/>
  <c r="S67" i="3" s="1"/>
  <c r="O82" i="3"/>
  <c r="S82" i="3" s="1"/>
  <c r="O47" i="3"/>
  <c r="S47" i="3" s="1"/>
  <c r="O41" i="3"/>
  <c r="S41" i="3" s="1"/>
  <c r="O108" i="3"/>
  <c r="S108" i="3" s="1"/>
  <c r="O128" i="3"/>
  <c r="S128" i="3" s="1"/>
  <c r="O113" i="3"/>
  <c r="S113" i="3" s="1"/>
  <c r="O107" i="3"/>
  <c r="S107" i="3" s="1"/>
  <c r="O40" i="3"/>
  <c r="S40" i="3" s="1"/>
  <c r="T40" i="3" s="1"/>
  <c r="Z89" i="3"/>
  <c r="Z53" i="3"/>
  <c r="Z107" i="3"/>
  <c r="Z129" i="3"/>
  <c r="Z112" i="3"/>
  <c r="Z76" i="3"/>
  <c r="Z126" i="3"/>
  <c r="Z105" i="3"/>
  <c r="Z93" i="3"/>
  <c r="Z73" i="3"/>
  <c r="Z91" i="3"/>
  <c r="Z117" i="3"/>
  <c r="Z82" i="3"/>
  <c r="Z124" i="3"/>
  <c r="Z108" i="3"/>
  <c r="Z65" i="3"/>
  <c r="Z64" i="3"/>
  <c r="Z90" i="3"/>
  <c r="Z66" i="3"/>
  <c r="Z40" i="3"/>
  <c r="Z83" i="3"/>
  <c r="Z41" i="3"/>
  <c r="Z94" i="3"/>
  <c r="Z98" i="3"/>
  <c r="Z96" i="3"/>
  <c r="Z102" i="3"/>
  <c r="Z47" i="3"/>
  <c r="Z50" i="3"/>
  <c r="Z49" i="3"/>
  <c r="Z109" i="3"/>
  <c r="Z85" i="3"/>
  <c r="Z88" i="3"/>
  <c r="Z68" i="3"/>
  <c r="Z84" i="3"/>
  <c r="Z74" i="3"/>
  <c r="Z122" i="3"/>
  <c r="Z86" i="3"/>
  <c r="Z130" i="3"/>
  <c r="Z71" i="3"/>
  <c r="Z58" i="3"/>
  <c r="Z116" i="3"/>
  <c r="Z110" i="3"/>
  <c r="Z48" i="3"/>
  <c r="Z114" i="3"/>
  <c r="Z62" i="3"/>
  <c r="Z118" i="3"/>
  <c r="Z78" i="3"/>
  <c r="Z101" i="3"/>
  <c r="Z123" i="3"/>
  <c r="Z60" i="3"/>
  <c r="Z77" i="3"/>
  <c r="Z81" i="3"/>
  <c r="Z45" i="3"/>
  <c r="Z97" i="3"/>
  <c r="Z46" i="3"/>
  <c r="Z104" i="3"/>
  <c r="Z127" i="3"/>
  <c r="Z42" i="3"/>
  <c r="Z57" i="3"/>
  <c r="Z92" i="3"/>
  <c r="Z79" i="3"/>
  <c r="Z56" i="3"/>
  <c r="Z121" i="3"/>
  <c r="U47" i="3" l="1"/>
  <c r="V47" i="3" s="1"/>
  <c r="T47" i="3"/>
  <c r="U64" i="3"/>
  <c r="V64" i="3" s="1"/>
  <c r="T64" i="3"/>
  <c r="U117" i="3"/>
  <c r="V117" i="3" s="1"/>
  <c r="T117" i="3"/>
  <c r="U125" i="3"/>
  <c r="V125" i="3" s="1"/>
  <c r="T125" i="3"/>
  <c r="U130" i="3"/>
  <c r="V130" i="3" s="1"/>
  <c r="T130" i="3"/>
  <c r="U128" i="3"/>
  <c r="V128" i="3" s="1"/>
  <c r="T128" i="3"/>
  <c r="U82" i="3"/>
  <c r="V82" i="3" s="1"/>
  <c r="T82" i="3"/>
  <c r="U85" i="3"/>
  <c r="V85" i="3" s="1"/>
  <c r="T85" i="3"/>
  <c r="U92" i="3"/>
  <c r="V92" i="3" s="1"/>
  <c r="T92" i="3"/>
  <c r="U49" i="3"/>
  <c r="V49" i="3" s="1"/>
  <c r="T49" i="3"/>
  <c r="U73" i="3"/>
  <c r="V73" i="3" s="1"/>
  <c r="T73" i="3"/>
  <c r="U88" i="3"/>
  <c r="V88" i="3" s="1"/>
  <c r="T88" i="3"/>
  <c r="U119" i="3"/>
  <c r="V119" i="3" s="1"/>
  <c r="T119" i="3"/>
  <c r="U110" i="3"/>
  <c r="V110" i="3" s="1"/>
  <c r="T110" i="3"/>
  <c r="U50" i="3"/>
  <c r="V50" i="3" s="1"/>
  <c r="T50" i="3"/>
  <c r="U80" i="3"/>
  <c r="V80" i="3" s="1"/>
  <c r="T80" i="3"/>
  <c r="U57" i="3"/>
  <c r="V57" i="3" s="1"/>
  <c r="T57" i="3"/>
  <c r="U101" i="3"/>
  <c r="V101" i="3" s="1"/>
  <c r="T101" i="3"/>
  <c r="U86" i="3"/>
  <c r="V86" i="3" s="1"/>
  <c r="T86" i="3"/>
  <c r="U48" i="3"/>
  <c r="V48" i="3" s="1"/>
  <c r="T48" i="3"/>
  <c r="U129" i="3"/>
  <c r="V129" i="3" s="1"/>
  <c r="T129" i="3"/>
  <c r="U55" i="3"/>
  <c r="V55" i="3" s="1"/>
  <c r="T55" i="3"/>
  <c r="U96" i="3"/>
  <c r="V96" i="3" s="1"/>
  <c r="T96" i="3"/>
  <c r="U66" i="3"/>
  <c r="V66" i="3" s="1"/>
  <c r="T66" i="3"/>
  <c r="U121" i="3"/>
  <c r="V121" i="3" s="1"/>
  <c r="T121" i="3"/>
  <c r="U98" i="3"/>
  <c r="V98" i="3" s="1"/>
  <c r="T98" i="3"/>
  <c r="U108" i="3"/>
  <c r="V108" i="3" s="1"/>
  <c r="T108" i="3"/>
  <c r="U67" i="3"/>
  <c r="V67" i="3" s="1"/>
  <c r="T67" i="3"/>
  <c r="U58" i="3"/>
  <c r="V58" i="3" s="1"/>
  <c r="T58" i="3"/>
  <c r="U71" i="3"/>
  <c r="V71" i="3" s="1"/>
  <c r="T71" i="3"/>
  <c r="U81" i="3"/>
  <c r="V81" i="3" s="1"/>
  <c r="T81" i="3"/>
  <c r="U124" i="3"/>
  <c r="V124" i="3" s="1"/>
  <c r="T124" i="3"/>
  <c r="U84" i="3"/>
  <c r="V84" i="3" s="1"/>
  <c r="T84" i="3"/>
  <c r="U53" i="3"/>
  <c r="V53" i="3" s="1"/>
  <c r="T53" i="3"/>
  <c r="U116" i="3"/>
  <c r="V116" i="3" s="1"/>
  <c r="T116" i="3"/>
  <c r="U103" i="3"/>
  <c r="V103" i="3" s="1"/>
  <c r="T103" i="3"/>
  <c r="U69" i="3"/>
  <c r="V69" i="3" s="1"/>
  <c r="T69" i="3"/>
  <c r="U93" i="3"/>
  <c r="V93" i="3" s="1"/>
  <c r="T93" i="3"/>
  <c r="U77" i="3"/>
  <c r="V77" i="3" s="1"/>
  <c r="T77" i="3"/>
  <c r="U87" i="3"/>
  <c r="V87" i="3" s="1"/>
  <c r="T87" i="3"/>
  <c r="U61" i="3"/>
  <c r="V61" i="3" s="1"/>
  <c r="T61" i="3"/>
  <c r="U90" i="3"/>
  <c r="V90" i="3" s="1"/>
  <c r="T90" i="3"/>
  <c r="U113" i="3"/>
  <c r="V113" i="3" s="1"/>
  <c r="T113" i="3"/>
  <c r="U79" i="3"/>
  <c r="V79" i="3" s="1"/>
  <c r="T79" i="3"/>
  <c r="U104" i="3"/>
  <c r="V104" i="3" s="1"/>
  <c r="T104" i="3"/>
  <c r="U51" i="3"/>
  <c r="V51" i="3" s="1"/>
  <c r="T51" i="3"/>
  <c r="U105" i="3"/>
  <c r="V105" i="3" s="1"/>
  <c r="T105" i="3"/>
  <c r="U102" i="3"/>
  <c r="V102" i="3" s="1"/>
  <c r="T102" i="3"/>
  <c r="U107" i="3"/>
  <c r="V107" i="3" s="1"/>
  <c r="T107" i="3"/>
  <c r="U41" i="3"/>
  <c r="V41" i="3" s="1"/>
  <c r="T41" i="3"/>
  <c r="U91" i="3"/>
  <c r="V91" i="3" s="1"/>
  <c r="T91" i="3"/>
  <c r="U94" i="3"/>
  <c r="V94" i="3" s="1"/>
  <c r="T94" i="3"/>
  <c r="U123" i="3"/>
  <c r="V123" i="3" s="1"/>
  <c r="T123" i="3"/>
  <c r="U76" i="3"/>
  <c r="V76" i="3" s="1"/>
  <c r="T76" i="3"/>
  <c r="U126" i="3"/>
  <c r="V126" i="3" s="1"/>
  <c r="T126" i="3"/>
  <c r="U83" i="3"/>
  <c r="V83" i="3" s="1"/>
  <c r="T83" i="3"/>
  <c r="U112" i="3"/>
  <c r="V112" i="3" s="1"/>
  <c r="T112" i="3"/>
  <c r="U42" i="3"/>
  <c r="V42" i="3" s="1"/>
  <c r="T42" i="3"/>
  <c r="U70" i="3"/>
  <c r="V70" i="3" s="1"/>
  <c r="T70" i="3"/>
  <c r="U68" i="3"/>
  <c r="V68" i="3" s="1"/>
  <c r="T68" i="3"/>
  <c r="U89" i="3"/>
  <c r="V89" i="3" s="1"/>
  <c r="T89" i="3"/>
  <c r="U56" i="3"/>
  <c r="V56" i="3" s="1"/>
  <c r="T56" i="3"/>
  <c r="U118" i="3"/>
  <c r="V118" i="3" s="1"/>
  <c r="T118" i="3"/>
  <c r="U65" i="3"/>
  <c r="V65" i="3" s="1"/>
  <c r="T65" i="3"/>
  <c r="U78" i="3"/>
  <c r="V78" i="3" s="1"/>
  <c r="T78" i="3"/>
  <c r="AA127" i="3"/>
  <c r="AB127" i="3" s="1"/>
  <c r="AC127" i="3" s="1"/>
  <c r="AA76" i="3"/>
  <c r="AB76" i="3" s="1"/>
  <c r="AC76" i="3" s="1"/>
  <c r="AA56" i="3"/>
  <c r="AB56" i="3" s="1"/>
  <c r="AC56" i="3" s="1"/>
  <c r="AA92" i="3"/>
  <c r="AB92" i="3" s="1"/>
  <c r="AC92" i="3" s="1"/>
  <c r="AA97" i="3"/>
  <c r="AB97" i="3" s="1"/>
  <c r="AC97" i="3" s="1"/>
  <c r="AA77" i="3"/>
  <c r="AB77" i="3" s="1"/>
  <c r="AC77" i="3" s="1"/>
  <c r="AA71" i="3"/>
  <c r="AB71" i="3" s="1"/>
  <c r="AC71" i="3" s="1"/>
  <c r="AA86" i="3"/>
  <c r="AB86" i="3" s="1"/>
  <c r="AC86" i="3" s="1"/>
  <c r="AA74" i="3"/>
  <c r="AB74" i="3" s="1"/>
  <c r="AC74" i="3" s="1"/>
  <c r="AA68" i="3"/>
  <c r="AB68" i="3" s="1"/>
  <c r="AC68" i="3" s="1"/>
  <c r="AA85" i="3"/>
  <c r="AB85" i="3" s="1"/>
  <c r="AC85" i="3" s="1"/>
  <c r="AA50" i="3"/>
  <c r="AB50" i="3" s="1"/>
  <c r="AC50" i="3" s="1"/>
  <c r="AA47" i="3"/>
  <c r="AB47" i="3" s="1"/>
  <c r="AC47" i="3" s="1"/>
  <c r="AA102" i="3"/>
  <c r="AB102" i="3" s="1"/>
  <c r="AC102" i="3" s="1"/>
  <c r="AA66" i="3"/>
  <c r="AB66" i="3" s="1"/>
  <c r="AC66" i="3" s="1"/>
  <c r="AA65" i="3"/>
  <c r="AB65" i="3" s="1"/>
  <c r="AC65" i="3" s="1"/>
  <c r="AA108" i="3"/>
  <c r="AB108" i="3" s="1"/>
  <c r="AC108" i="3" s="1"/>
  <c r="AA124" i="3"/>
  <c r="AB124" i="3" s="1"/>
  <c r="AC124" i="3" s="1"/>
  <c r="AA82" i="3"/>
  <c r="AB82" i="3" s="1"/>
  <c r="AC82" i="3" s="1"/>
  <c r="AA112" i="3"/>
  <c r="AB112" i="3" s="1"/>
  <c r="AC112" i="3" s="1"/>
  <c r="AA53" i="3"/>
  <c r="AB53" i="3" s="1"/>
  <c r="AC53" i="3" s="1"/>
  <c r="AA45" i="3"/>
  <c r="AB45" i="3" s="1"/>
  <c r="AC45" i="3" s="1"/>
  <c r="AA114" i="3"/>
  <c r="AB114" i="3" s="1"/>
  <c r="AC114" i="3" s="1"/>
  <c r="AA58" i="3"/>
  <c r="AB58" i="3" s="1"/>
  <c r="AC58" i="3" s="1"/>
  <c r="AA49" i="3"/>
  <c r="AB49" i="3" s="1"/>
  <c r="AC49" i="3" s="1"/>
  <c r="AA83" i="3"/>
  <c r="AB83" i="3" s="1"/>
  <c r="AC83" i="3" s="1"/>
  <c r="AA93" i="3"/>
  <c r="AB93" i="3" s="1"/>
  <c r="AC93" i="3" s="1"/>
  <c r="AA57" i="3"/>
  <c r="AB57" i="3" s="1"/>
  <c r="AC57" i="3" s="1"/>
  <c r="AA42" i="3"/>
  <c r="AB42" i="3" s="1"/>
  <c r="AC42" i="3" s="1"/>
  <c r="AA104" i="3"/>
  <c r="AB104" i="3" s="1"/>
  <c r="AC104" i="3" s="1"/>
  <c r="AA60" i="3"/>
  <c r="AB60" i="3" s="1"/>
  <c r="AC60" i="3" s="1"/>
  <c r="AA123" i="3"/>
  <c r="AB123" i="3" s="1"/>
  <c r="AC123" i="3" s="1"/>
  <c r="AA101" i="3"/>
  <c r="AB101" i="3" s="1"/>
  <c r="AC101" i="3" s="1"/>
  <c r="AA62" i="3"/>
  <c r="AB62" i="3" s="1"/>
  <c r="AC62" i="3" s="1"/>
  <c r="AA116" i="3"/>
  <c r="AB116" i="3" s="1"/>
  <c r="AC116" i="3" s="1"/>
  <c r="AA122" i="3"/>
  <c r="AB122" i="3" s="1"/>
  <c r="AC122" i="3" s="1"/>
  <c r="AA88" i="3"/>
  <c r="AB88" i="3" s="1"/>
  <c r="AC88" i="3" s="1"/>
  <c r="AA109" i="3"/>
  <c r="AB109" i="3" s="1"/>
  <c r="AC109" i="3" s="1"/>
  <c r="AA96" i="3"/>
  <c r="AB96" i="3" s="1"/>
  <c r="AC96" i="3" s="1"/>
  <c r="AA90" i="3"/>
  <c r="AB90" i="3" s="1"/>
  <c r="AC90" i="3" s="1"/>
  <c r="AA105" i="3"/>
  <c r="AB105" i="3" s="1"/>
  <c r="AC105" i="3" s="1"/>
  <c r="AA129" i="3"/>
  <c r="AB129" i="3" s="1"/>
  <c r="AC129" i="3" s="1"/>
  <c r="AA79" i="3"/>
  <c r="AB79" i="3" s="1"/>
  <c r="AC79" i="3" s="1"/>
  <c r="AA118" i="3"/>
  <c r="AB118" i="3" s="1"/>
  <c r="AC118" i="3" s="1"/>
  <c r="AA130" i="3"/>
  <c r="AB130" i="3" s="1"/>
  <c r="AC130" i="3" s="1"/>
  <c r="AA94" i="3"/>
  <c r="AB94" i="3" s="1"/>
  <c r="AC94" i="3" s="1"/>
  <c r="AA91" i="3"/>
  <c r="AB91" i="3" s="1"/>
  <c r="AC91" i="3" s="1"/>
  <c r="AA121" i="3"/>
  <c r="AB121" i="3" s="1"/>
  <c r="AC121" i="3" s="1"/>
  <c r="AA46" i="3"/>
  <c r="AB46" i="3" s="1"/>
  <c r="AC46" i="3" s="1"/>
  <c r="AA81" i="3"/>
  <c r="AB81" i="3" s="1"/>
  <c r="AC81" i="3" s="1"/>
  <c r="AA78" i="3"/>
  <c r="AB78" i="3" s="1"/>
  <c r="AC78" i="3" s="1"/>
  <c r="AA48" i="3"/>
  <c r="AB48" i="3" s="1"/>
  <c r="AC48" i="3" s="1"/>
  <c r="AA110" i="3"/>
  <c r="AB110" i="3" s="1"/>
  <c r="AC110" i="3" s="1"/>
  <c r="AA84" i="3"/>
  <c r="AB84" i="3" s="1"/>
  <c r="AC84" i="3" s="1"/>
  <c r="AA98" i="3"/>
  <c r="AB98" i="3" s="1"/>
  <c r="AC98" i="3" s="1"/>
  <c r="AA64" i="3"/>
  <c r="AB64" i="3" s="1"/>
  <c r="AC64" i="3" s="1"/>
  <c r="AA117" i="3"/>
  <c r="AB117" i="3" s="1"/>
  <c r="AC117" i="3" s="1"/>
  <c r="AA73" i="3"/>
  <c r="AB73" i="3" s="1"/>
  <c r="AC73" i="3" s="1"/>
  <c r="AA126" i="3"/>
  <c r="AB126" i="3" s="1"/>
  <c r="AC126" i="3" s="1"/>
  <c r="AA107" i="3"/>
  <c r="AB107" i="3" s="1"/>
  <c r="AC107" i="3" s="1"/>
  <c r="AA89" i="3"/>
  <c r="AB89" i="3" s="1"/>
  <c r="AC89" i="3" s="1"/>
  <c r="AA41" i="3"/>
  <c r="AB41" i="3" s="1"/>
  <c r="AC41" i="3" s="1"/>
  <c r="AA40" i="3"/>
  <c r="AB40" i="3" s="1"/>
  <c r="AC40" i="3" s="1"/>
  <c r="O127" i="3"/>
  <c r="S127" i="3" s="1"/>
  <c r="O62" i="3"/>
  <c r="S62" i="3" s="1"/>
  <c r="O122" i="3"/>
  <c r="S122" i="3" s="1"/>
  <c r="O63" i="3"/>
  <c r="S63" i="3" s="1"/>
  <c r="O46" i="3"/>
  <c r="S46" i="3" s="1"/>
  <c r="O75" i="3"/>
  <c r="S75" i="3" s="1"/>
  <c r="O60" i="3"/>
  <c r="S60" i="3" s="1"/>
  <c r="O109" i="3"/>
  <c r="S109" i="3" s="1"/>
  <c r="O95" i="3"/>
  <c r="S95" i="3" s="1"/>
  <c r="O114" i="3"/>
  <c r="S114" i="3" s="1"/>
  <c r="O106" i="3"/>
  <c r="S106" i="3" s="1"/>
  <c r="O54" i="3"/>
  <c r="S54" i="3" s="1"/>
  <c r="O43" i="3"/>
  <c r="S43" i="3" s="1"/>
  <c r="O52" i="3"/>
  <c r="S52" i="3" s="1"/>
  <c r="O100" i="3"/>
  <c r="S100" i="3" s="1"/>
  <c r="O45" i="3"/>
  <c r="S45" i="3" s="1"/>
  <c r="O72" i="3"/>
  <c r="S72" i="3" s="1"/>
  <c r="O44" i="3"/>
  <c r="S44" i="3" s="1"/>
  <c r="O120" i="3"/>
  <c r="S120" i="3" s="1"/>
  <c r="O97" i="3"/>
  <c r="S97" i="3" s="1"/>
  <c r="O74" i="3"/>
  <c r="S74" i="3" s="1"/>
  <c r="U40" i="3"/>
  <c r="V40" i="3" s="1"/>
  <c r="U100" i="3" l="1"/>
  <c r="V100" i="3" s="1"/>
  <c r="T100" i="3"/>
  <c r="U44" i="3"/>
  <c r="V44" i="3" s="1"/>
  <c r="T44" i="3"/>
  <c r="U114" i="3"/>
  <c r="V114" i="3" s="1"/>
  <c r="T114" i="3"/>
  <c r="U62" i="3"/>
  <c r="V62" i="3" s="1"/>
  <c r="T62" i="3"/>
  <c r="U120" i="3"/>
  <c r="V120" i="3" s="1"/>
  <c r="T120" i="3"/>
  <c r="U60" i="3"/>
  <c r="V60" i="3" s="1"/>
  <c r="T60" i="3"/>
  <c r="U52" i="3"/>
  <c r="V52" i="3" s="1"/>
  <c r="T52" i="3"/>
  <c r="U75" i="3"/>
  <c r="V75" i="3" s="1"/>
  <c r="T75" i="3"/>
  <c r="U74" i="3"/>
  <c r="V74" i="3" s="1"/>
  <c r="T74" i="3"/>
  <c r="U72" i="3"/>
  <c r="V72" i="3" s="1"/>
  <c r="T72" i="3"/>
  <c r="U43" i="3"/>
  <c r="V43" i="3" s="1"/>
  <c r="T43" i="3"/>
  <c r="U95" i="3"/>
  <c r="V95" i="3" s="1"/>
  <c r="T95" i="3"/>
  <c r="U46" i="3"/>
  <c r="V46" i="3" s="1"/>
  <c r="T46" i="3"/>
  <c r="U127" i="3"/>
  <c r="V127" i="3" s="1"/>
  <c r="T127" i="3"/>
  <c r="U106" i="3"/>
  <c r="V106" i="3" s="1"/>
  <c r="T106" i="3"/>
  <c r="U122" i="3"/>
  <c r="V122" i="3" s="1"/>
  <c r="T122" i="3"/>
  <c r="U97" i="3"/>
  <c r="V97" i="3" s="1"/>
  <c r="T97" i="3"/>
  <c r="U45" i="3"/>
  <c r="V45" i="3" s="1"/>
  <c r="T45" i="3"/>
  <c r="U54" i="3"/>
  <c r="V54" i="3" s="1"/>
  <c r="T54" i="3"/>
  <c r="U109" i="3"/>
  <c r="V109" i="3" s="1"/>
  <c r="T109" i="3"/>
  <c r="U63" i="3"/>
  <c r="V63" i="3" s="1"/>
  <c r="T63" i="3"/>
</calcChain>
</file>

<file path=xl/sharedStrings.xml><?xml version="1.0" encoding="utf-8"?>
<sst xmlns="http://schemas.openxmlformats.org/spreadsheetml/2006/main" count="75" uniqueCount="73">
  <si>
    <r>
      <t>surface area of a cylinder= 2</t>
    </r>
    <r>
      <rPr>
        <sz val="11"/>
        <color theme="1"/>
        <rFont val="Calibri"/>
        <family val="2"/>
      </rPr>
      <t>πr2+2πrh</t>
    </r>
  </si>
  <si>
    <t>Height</t>
  </si>
  <si>
    <t>POD NUMBER holding seed width constant at .5cm</t>
  </si>
  <si>
    <t>52 seeds per plant</t>
  </si>
  <si>
    <t>volume=density/mass</t>
  </si>
  <si>
    <t>Mass per seed</t>
  </si>
  <si>
    <t>Pod width</t>
  </si>
  <si>
    <t>actual seed yield minus testa</t>
  </si>
  <si>
    <t>mass of testa</t>
  </si>
  <si>
    <t>Amount of photosynthate allocated to seed</t>
  </si>
  <si>
    <t>pod number based on photosynthate</t>
  </si>
  <si>
    <t>pod Length</t>
  </si>
  <si>
    <t>Yield at Harvest (Lbs/A</t>
  </si>
  <si>
    <t>number of g of seed</t>
  </si>
  <si>
    <t>radius of seed (cm)</t>
  </si>
  <si>
    <t>Total Seeds per acre</t>
  </si>
  <si>
    <t xml:space="preserve"> </t>
  </si>
  <si>
    <t>Diameter of a seed (cm)</t>
  </si>
  <si>
    <t>Number of seeds per pod</t>
  </si>
  <si>
    <t>Expected Weight of Yield Components (pods,seed, seed testa) (held constant at (Yield potential/.85) units in lbs/A)</t>
  </si>
  <si>
    <t>Photosynthate (g of pods and seed produced per plant)</t>
  </si>
  <si>
    <t>volume of seed that is occupied by the testa</t>
  </si>
  <si>
    <t>Mass per seed (Mass)= 100 seed weight/100. This can be varied or held constant at a specific value in order to determine the ideal seed weight..</t>
  </si>
  <si>
    <t>Pod Length = This can be varied in the model or held constant at a specific value. Pod length is generally about 6cm in peas, but this varies depending on the variety. This parameter affects seeds per pod, and pod number.</t>
  </si>
  <si>
    <t>Number of seeds per pod=pod length/seed diameter.</t>
  </si>
  <si>
    <t>Amount of photosynthate allocated to seed= This is number of grams of photosynthate that is allocated to the seed and not allocated to the pods. The amount of photosynthate allocated to the seed is dependent on seed size and pod length. The formula for the amount of photosynthate allocated to seed=Mass*(Pod L/Seed Diam)*Pod#.</t>
  </si>
  <si>
    <t>% Allocated to Seed=(Photosynthate allocated to seed/Photosynthate)*100</t>
  </si>
  <si>
    <t>Expected yield potential= This will vary depending on the environment and location. According to the National Agricultural Statistics Service the average yield in Montana during the 15 year period between 2001 and 2016 was 1548 lbs per acre. Yield potential has a dramatic effect on the ideal seed size. Smaller expected yields indicate that a smaller seed size is ideal, but higher yielding areas require peas with larger seed sizes to achieve their highest actual yield.</t>
  </si>
  <si>
    <t>Yield at harvest= the expected yield at harvest of seed given a specific seed weight. Yield at harvest=(% allocated to seed/100)*Expected weight of yield components. Expected yield at harvest increases with increasing seed weight because less photosynthate is going to pod weight.</t>
  </si>
  <si>
    <t>Mass of testa=Volume of testa*seed density</t>
  </si>
  <si>
    <t>Actual seed yield minus testa=Mass-mass of testa</t>
  </si>
  <si>
    <t>Percent of photosynthates going to seed without its testa= (number of g of seed/Photosynthates)*100</t>
  </si>
  <si>
    <t>Yield minus the weight of seed testa= Expected weight of yield components*Percent of photosynthates going to seed without its testa.</t>
  </si>
  <si>
    <t>Weight of seeds planted with varying 100 seed weights= (Total seeds per acre*Mass per seed)*the number of grams per pound =453.59237.</t>
  </si>
  <si>
    <t>The final model for seed size is below and it uses the following equations.</t>
  </si>
  <si>
    <t>Volume of a seed=(Mass)/(seed density) Seed density is approximately 1.176g/cm3.</t>
  </si>
  <si>
    <t>Radius of a seed (r) = The radius of a seed is found by using the formula for the volume of a sphere (volume=4/3 πr^3) and solving for the radius. Therefore r={(Volume)/((4/3)*π)}^(1/3).</t>
  </si>
  <si>
    <t>Seed diameter (Seed Diam)=2*radius of the seed</t>
  </si>
  <si>
    <t>Photosynthates= This is the total amount of sugars and other nutrients available for partitioning into seeds, seed testa, and pods (in units of grams per plant). This parameter is held constant at an arbitrarily determined value. This model assumes that pea plant sizes, leaf number, and other factors are the same. Only seed size and a few other yield parameters are varied. The percentage of photosynthates dedicated to seeds or pods will vary depending on seed size and pod number. Photosynthate (g)= (mass per seed*((length of pod/ radius of seed)*pod number)) + (pod number *(πr12h- πr2h)*pod density in g/cm2). In this case h=pod length, r1=pod width, and r=seed diameter. This equation can be partitioned into two components where (mass per seed*((length of pod/ radius of seed)*pod number)) is the seed yield component and (pod number *(πr12h- πr2h)*pod density in g/cm2) is the pod weight component. The percentage of photosynthates being directed toward the seed or pods for any seed weight can be determined by dividing the seed yield component or pod weight component by the total weight of photosynthates.</t>
  </si>
  <si>
    <t>Volume of seed that is occupied by the testa = This is part of the volume of a seed that is composed of the seed coat. The seed coat (testa) is the outer surface of the seed, and it is often stripped from the seed during processing. It has an average thickness of .0125cm. The volume can be found by determining the volume of a seed and subtracting the volume of the seed without its testa. Volume of testa= 4/3πr13- 4/3πr3. In this case r1=seed redius, and r=seed radius minus testa thickness.</t>
  </si>
  <si>
    <t xml:space="preserve">% of Photosynthates allocated to seed </t>
  </si>
  <si>
    <t>Total weight of seeds planted (varies according to seed weight)</t>
  </si>
  <si>
    <t>Percent of photosynthates going to a seed without its testa</t>
  </si>
  <si>
    <t>Volume per seed</t>
  </si>
  <si>
    <t>Assumptions of the model:</t>
  </si>
  <si>
    <t>This model assumes that seed weight (which also influences pod size and pod number) is the only characteristic of a plant that varies. Therefore this model is designed to determine the ideal 100 seed weight for a specific yield potential.</t>
  </si>
  <si>
    <t>This model does not account for the weight of the peduncle, which attaches the pod to the stem. The peduncle generally is fairly short and light and it weighs approximately 10% of the weight of the pods. Each peduncle can support 2 pods.</t>
  </si>
  <si>
    <t xml:space="preserve">This model assumes that the number of pods per plant and seed number can vary. </t>
  </si>
  <si>
    <t>This model assumes that the pods and peduncle are not photosynthetic. In this model they do not contribute to photosynthate</t>
  </si>
  <si>
    <t>This model assumes that the amount of photosynthate available to produce either pods or seeds is equal. In reality, it probably requires less energy to produce a pound of pods than it does a pound of seed. If that is the case, the ideal 100 seed weight would be lower than predicted in this model</t>
  </si>
  <si>
    <t>This model assumes that pea seed costs as much as harvested seeds, but this is not likely to be the case.  However, in many cases, growers do use their own seed.</t>
  </si>
  <si>
    <t>100 seed weight</t>
  </si>
  <si>
    <t>Actual seed yield= Yield at harvest minus the weight of seed planted. This is essentially parabolic. It reaches a high point at the ideal seed weight and then it starts to decline.</t>
  </si>
  <si>
    <t>Expected Yield potential lbs/A (1548lbs/A=average yield in Montana During 2001-2016)</t>
  </si>
  <si>
    <t>Seeding Rate= (seeding rate/m2)/(square feet in a meter)*(square feet in an acre). This model does not consider the fact that increasing the seeding rate will increase yield, it uses seeding rate only to determine actual seed yield (Yield at harvest minus the weight of the seed planted).</t>
  </si>
  <si>
    <t>Seeding Rate (seeds/m2) This model does not take into account the correlation between seeding rate and yield. See row 2</t>
  </si>
  <si>
    <t>Number of g of seed= the number of grams of photosynthate dedicated to the seed without its testa. Number of g of seed=Number of seeds per pod*pod number*actual seed yield minus testa</t>
  </si>
  <si>
    <t>holding radius constant at  .5 cm varying height</t>
  </si>
  <si>
    <t>Pod surface area</t>
  </si>
  <si>
    <t xml:space="preserve">Expected weight of yield components= This is the total weight of pods, seed, and seed testa produced by a specific plant. The relative proportion of pods, seeds, and seed testa is dependent on seed diameter, and the total amount of pod material required to achieve a specific yield potential decreases with increases in seed size. In general, the weight of seed is 85% of the weight of the total weight of all the yield components, so the expected yield in Montana (1548 Lbs./A) is divided by .85. The expected weight of yield components is held constant in the seed size model, but the number is dependent on expected yield. </t>
  </si>
  <si>
    <t>Pod Width=Seed diameter +pod wall thickness*2. Pod wall thickness was determined empirically to be approximately .194 mm on average.</t>
  </si>
  <si>
    <t>Pod number based on amount of photosynthate produced (Pod #)= It is important to note that to produce the same amount of photosynthate per plant, pod number must vary when seed size varies. Pod number can be determined with the following formula. Pod # = photosynthates/ {(mass per seed*(h /seed diameter))+((πr12h- πr2h)*pod density)}. In this case h=pod length, r1=half of the pod width, and r=seed radius. Essentially the total expected weight of photosynthates is divided by the pod weight.</t>
  </si>
  <si>
    <t>The green columns can be modified. Do not modify the gray, pink or yellow columns. The pink column is Hundred seed weight, which increases in each row. The Yellow columns are the result columns.</t>
  </si>
  <si>
    <t>Expected Yield potential in kg/ha</t>
  </si>
  <si>
    <t>Actual seed yield (kg/ha)</t>
  </si>
  <si>
    <t>Actual seed yield (Lbs./A)</t>
  </si>
  <si>
    <t>Yield at Harvest (kg/ha)</t>
  </si>
  <si>
    <t>Yield minus weight of seed testa and weight of planted seed (kg/ha)</t>
  </si>
  <si>
    <t>Yield minus weight of seed testa and weight of planted seed (lbs./A)</t>
  </si>
  <si>
    <t>This model assumes that the amount of photosynthate available to produce either pods or seeds is fixed since other characteristics of a plant are assumed to not vary.</t>
  </si>
  <si>
    <t>This model assumes that pea pods are shaped like a cylinder. This model does not account for the actual shape of the pod. The formula for the volume of a cylinder are expected to be a fairly good approximation of the shape of a pea pod.</t>
  </si>
  <si>
    <t>Seed cost multiplier (cost of seed planted per lb/ value of harvested grain per lb)</t>
  </si>
  <si>
    <t>Change every green cell in any of the green columns to a specific value, and observe the effect on the ideal seed size.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</si>
</sst>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1"/>
      <color theme="1"/>
      <name val="Calibri"/>
      <family val="2"/>
      <scheme val="minor"/>
    </font>
    <font>
      <sz val="11"/>
      <color rgb="FF006100"/>
      <name val="Calibri"/>
      <family val="2"/>
      <scheme val="minor"/>
    </font>
    <font>
      <sz val="11"/>
      <color rgb="FF9C6500"/>
      <name val="Calibri"/>
      <family val="2"/>
      <scheme val="minor"/>
    </font>
    <font>
      <sz val="11"/>
      <color theme="1"/>
      <name val="Calibri"/>
      <family val="2"/>
    </font>
    <font>
      <sz val="11"/>
      <color rgb="FF9C0006"/>
      <name val="Calibri"/>
      <family val="2"/>
      <scheme val="minor"/>
    </font>
    <font>
      <b/>
      <sz val="11"/>
      <color theme="0"/>
      <name val="Calibri"/>
      <family val="2"/>
      <scheme val="minor"/>
    </font>
    <font>
      <sz val="10"/>
      <color rgb="FF000000"/>
      <name val="Arial"/>
      <family val="2"/>
    </font>
    <font>
      <b/>
      <sz val="11"/>
      <color rgb="FF9C6500"/>
      <name val="Calibri"/>
      <family val="2"/>
      <scheme val="minor"/>
    </font>
    <font>
      <b/>
      <sz val="16"/>
      <color theme="1"/>
      <name val="Calibri"/>
      <family val="2"/>
      <scheme val="minor"/>
    </font>
    <font>
      <b/>
      <i/>
      <sz val="10"/>
      <color rgb="FF000000"/>
      <name val="Arial"/>
      <family val="2"/>
    </font>
    <font>
      <b/>
      <sz val="16"/>
      <color rgb="FFFF0000"/>
      <name val="Calibri"/>
      <family val="2"/>
      <scheme val="minor"/>
    </font>
    <font>
      <b/>
      <sz val="14"/>
      <color rgb="FF000000"/>
      <name val="Arial"/>
      <family val="2"/>
    </font>
    <font>
      <b/>
      <sz val="14"/>
      <color theme="1"/>
      <name val="Calibri"/>
      <family val="2"/>
      <scheme val="minor"/>
    </font>
    <font>
      <b/>
      <sz val="12"/>
      <color rgb="FF00B050"/>
      <name val="Calibri"/>
      <family val="2"/>
      <scheme val="minor"/>
    </font>
  </fonts>
  <fills count="6">
    <fill>
      <patternFill patternType="none"/>
    </fill>
    <fill>
      <patternFill patternType="gray125"/>
    </fill>
    <fill>
      <patternFill patternType="solid">
        <fgColor rgb="FFC6EFCE"/>
      </patternFill>
    </fill>
    <fill>
      <patternFill patternType="solid">
        <fgColor rgb="FFFFEB9C"/>
      </patternFill>
    </fill>
    <fill>
      <patternFill patternType="solid">
        <fgColor rgb="FFFFC7CE"/>
      </patternFill>
    </fill>
    <fill>
      <patternFill patternType="solid">
        <fgColor rgb="FFA5A5A5"/>
      </patternFill>
    </fill>
  </fills>
  <borders count="2">
    <border>
      <left/>
      <right/>
      <top/>
      <bottom/>
      <diagonal/>
    </border>
    <border>
      <left style="double">
        <color rgb="FF3F3F3F"/>
      </left>
      <right style="double">
        <color rgb="FF3F3F3F"/>
      </right>
      <top style="double">
        <color rgb="FF3F3F3F"/>
      </top>
      <bottom style="double">
        <color rgb="FF3F3F3F"/>
      </bottom>
      <diagonal/>
    </border>
  </borders>
  <cellStyleXfs count="5">
    <xf numFmtId="0" fontId="0" fillId="0" borderId="0"/>
    <xf numFmtId="0" fontId="2" fillId="2" borderId="0" applyNumberFormat="0" applyBorder="0" applyAlignment="0" applyProtection="0"/>
    <xf numFmtId="0" fontId="3" fillId="3" borderId="0" applyNumberFormat="0" applyBorder="0" applyAlignment="0" applyProtection="0"/>
    <xf numFmtId="0" fontId="5" fillId="4" borderId="0" applyNumberFormat="0" applyBorder="0" applyAlignment="0" applyProtection="0"/>
    <xf numFmtId="0" fontId="6" fillId="5" borderId="1" applyNumberFormat="0" applyAlignment="0" applyProtection="0"/>
  </cellStyleXfs>
  <cellXfs count="26">
    <xf numFmtId="0" fontId="0" fillId="0" borderId="0" xfId="0"/>
    <xf numFmtId="0" fontId="1" fillId="0" borderId="0" xfId="0" applyFont="1"/>
    <xf numFmtId="0" fontId="0" fillId="0" borderId="0" xfId="0" applyAlignment="1">
      <alignment vertical="center" wrapText="1"/>
    </xf>
    <xf numFmtId="0" fontId="2" fillId="2" borderId="0" xfId="1"/>
    <xf numFmtId="0" fontId="7" fillId="0" borderId="0" xfId="0" applyFont="1"/>
    <xf numFmtId="0" fontId="0" fillId="0" borderId="0" xfId="0" applyAlignment="1"/>
    <xf numFmtId="0" fontId="1" fillId="0" borderId="0" xfId="0" applyFont="1" applyAlignment="1"/>
    <xf numFmtId="0" fontId="0" fillId="0" borderId="0" xfId="0" applyAlignment="1">
      <alignment horizontal="left"/>
    </xf>
    <xf numFmtId="0" fontId="6" fillId="5" borderId="1" xfId="4" applyAlignment="1">
      <alignment horizontal="center" vertical="center" wrapText="1"/>
    </xf>
    <xf numFmtId="0" fontId="2" fillId="2" borderId="0" xfId="1" applyAlignment="1">
      <alignment horizontal="center" vertical="center" wrapText="1"/>
    </xf>
    <xf numFmtId="0" fontId="3" fillId="3" borderId="1" xfId="2" applyBorder="1" applyAlignment="1">
      <alignment horizontal="center" vertical="center" wrapText="1"/>
    </xf>
    <xf numFmtId="0" fontId="3" fillId="3" borderId="0" xfId="2" applyAlignment="1">
      <alignment horizontal="center" vertical="center" wrapText="1"/>
    </xf>
    <xf numFmtId="0" fontId="5" fillId="4" borderId="1" xfId="3" applyBorder="1" applyAlignment="1">
      <alignment horizontal="center" vertical="center" wrapText="1"/>
    </xf>
    <xf numFmtId="0" fontId="5" fillId="4" borderId="0" xfId="3"/>
    <xf numFmtId="0" fontId="8" fillId="3" borderId="0" xfId="2" applyFont="1" applyAlignment="1">
      <alignment horizontal="center" vertical="center" wrapText="1"/>
    </xf>
    <xf numFmtId="0" fontId="9" fillId="0" borderId="0" xfId="0" applyFont="1"/>
    <xf numFmtId="0" fontId="10" fillId="0" borderId="0" xfId="0" applyFont="1"/>
    <xf numFmtId="0" fontId="11" fillId="0" borderId="0" xfId="0" applyFont="1" applyAlignment="1"/>
    <xf numFmtId="0" fontId="12" fillId="0" borderId="0" xfId="0" applyFont="1"/>
    <xf numFmtId="0" fontId="14" fillId="0" borderId="0" xfId="0" applyFont="1" applyAlignment="1"/>
    <xf numFmtId="0" fontId="0" fillId="0" borderId="0" xfId="0" applyAlignment="1">
      <alignment horizontal="left"/>
    </xf>
    <xf numFmtId="0" fontId="2" fillId="2" borderId="1" xfId="1" applyBorder="1" applyAlignment="1">
      <alignment horizontal="center" vertical="center" wrapText="1"/>
    </xf>
    <xf numFmtId="0" fontId="6" fillId="5" borderId="1" xfId="4"/>
    <xf numFmtId="0" fontId="0" fillId="0" borderId="0" xfId="0" applyAlignment="1">
      <alignment horizontal="left"/>
    </xf>
    <xf numFmtId="0" fontId="13" fillId="0" borderId="0" xfId="0" applyFont="1" applyAlignment="1">
      <alignment horizontal="center"/>
    </xf>
    <xf numFmtId="0" fontId="0" fillId="0" borderId="0" xfId="0" applyAlignment="1">
      <alignment horizontal="left"/>
    </xf>
  </cellXfs>
  <cellStyles count="5">
    <cellStyle name="Bad" xfId="3" builtinId="27"/>
    <cellStyle name="Check Cell" xfId="4" builtinId="23"/>
    <cellStyle name="Good" xfId="1" builtinId="26"/>
    <cellStyle name="Neutral" xfId="2"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The Total Surface Area of Pods Per Plant Declines with Increases in Theoretical Pod Length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09854857886354"/>
          <c:y val="0.16338717512327577"/>
          <c:w val="0.84747605267290305"/>
          <c:h val="0.71578623341615788"/>
        </c:manualLayout>
      </c:layout>
      <c:scatterChart>
        <c:scatterStyle val="smoothMarker"/>
        <c:varyColors val="0"/>
        <c:ser>
          <c:idx val="0"/>
          <c:order val="0"/>
          <c:spPr>
            <a:ln w="19050" cap="rnd">
              <a:solidFill>
                <a:schemeClr val="tx1"/>
              </a:solidFill>
              <a:round/>
            </a:ln>
            <a:effectLst/>
          </c:spPr>
          <c:marker>
            <c:symbol val="circle"/>
            <c:size val="5"/>
            <c:spPr>
              <a:solidFill>
                <a:schemeClr val="tx1"/>
              </a:solidFill>
              <a:ln w="9525">
                <a:solidFill>
                  <a:schemeClr val="tx1"/>
                </a:solidFill>
              </a:ln>
              <a:effectLst/>
            </c:spPr>
          </c:marker>
          <c:xVal>
            <c:numRef>
              <c:f>'pod size calculations'!$A$3:$A$28</c:f>
              <c:numCache>
                <c:formatCode>General</c:formatCode>
                <c:ptCount val="26"/>
                <c:pt idx="0">
                  <c:v>0.5</c:v>
                </c:pt>
                <c:pt idx="1">
                  <c:v>1</c:v>
                </c:pt>
                <c:pt idx="2">
                  <c:v>1.5</c:v>
                </c:pt>
                <c:pt idx="3">
                  <c:v>2</c:v>
                </c:pt>
                <c:pt idx="4">
                  <c:v>2.5</c:v>
                </c:pt>
                <c:pt idx="5">
                  <c:v>3</c:v>
                </c:pt>
                <c:pt idx="6">
                  <c:v>3.5</c:v>
                </c:pt>
                <c:pt idx="7">
                  <c:v>4</c:v>
                </c:pt>
                <c:pt idx="8">
                  <c:v>4.5</c:v>
                </c:pt>
                <c:pt idx="9">
                  <c:v>5</c:v>
                </c:pt>
                <c:pt idx="10">
                  <c:v>5.5</c:v>
                </c:pt>
                <c:pt idx="11">
                  <c:v>6</c:v>
                </c:pt>
                <c:pt idx="12">
                  <c:v>6.5</c:v>
                </c:pt>
                <c:pt idx="13">
                  <c:v>7</c:v>
                </c:pt>
                <c:pt idx="14">
                  <c:v>7.5</c:v>
                </c:pt>
                <c:pt idx="15">
                  <c:v>8</c:v>
                </c:pt>
                <c:pt idx="16">
                  <c:v>8.5</c:v>
                </c:pt>
                <c:pt idx="17">
                  <c:v>9</c:v>
                </c:pt>
                <c:pt idx="18">
                  <c:v>9.5</c:v>
                </c:pt>
                <c:pt idx="19">
                  <c:v>10</c:v>
                </c:pt>
              </c:numCache>
            </c:numRef>
          </c:xVal>
          <c:yVal>
            <c:numRef>
              <c:f>'pod size calculations'!$D$3:$D$28</c:f>
              <c:numCache>
                <c:formatCode>General</c:formatCode>
                <c:ptCount val="26"/>
                <c:pt idx="0">
                  <c:v>47.1</c:v>
                </c:pt>
                <c:pt idx="1">
                  <c:v>35.325000000000003</c:v>
                </c:pt>
                <c:pt idx="2">
                  <c:v>31.400000000000002</c:v>
                </c:pt>
                <c:pt idx="3">
                  <c:v>29.437500000000004</c:v>
                </c:pt>
                <c:pt idx="4">
                  <c:v>28.259999999999998</c:v>
                </c:pt>
                <c:pt idx="5">
                  <c:v>27.475000000000001</c:v>
                </c:pt>
                <c:pt idx="6">
                  <c:v>26.914285714285715</c:v>
                </c:pt>
                <c:pt idx="7">
                  <c:v>26.493750000000002</c:v>
                </c:pt>
                <c:pt idx="8">
                  <c:v>26.166666666666668</c:v>
                </c:pt>
                <c:pt idx="9">
                  <c:v>25.905000000000001</c:v>
                </c:pt>
                <c:pt idx="10">
                  <c:v>25.690909090909088</c:v>
                </c:pt>
                <c:pt idx="11">
                  <c:v>25.512499999999999</c:v>
                </c:pt>
                <c:pt idx="12">
                  <c:v>25.361538461538458</c:v>
                </c:pt>
                <c:pt idx="13">
                  <c:v>25.232142857142858</c:v>
                </c:pt>
                <c:pt idx="14">
                  <c:v>25.12</c:v>
                </c:pt>
                <c:pt idx="15">
                  <c:v>25.021875000000001</c:v>
                </c:pt>
                <c:pt idx="16">
                  <c:v>24.935294117647061</c:v>
                </c:pt>
                <c:pt idx="17">
                  <c:v>24.858333333333334</c:v>
                </c:pt>
                <c:pt idx="18">
                  <c:v>24.789473684210527</c:v>
                </c:pt>
                <c:pt idx="19">
                  <c:v>24.727499999999999</c:v>
                </c:pt>
              </c:numCache>
            </c:numRef>
          </c:yVal>
          <c:smooth val="1"/>
          <c:extLst>
            <c:ext xmlns:c16="http://schemas.microsoft.com/office/drawing/2014/chart" uri="{C3380CC4-5D6E-409C-BE32-E72D297353CC}">
              <c16:uniqueId val="{00000001-F4ED-4045-B8C7-EAC40DDEB4BA}"/>
            </c:ext>
          </c:extLst>
        </c:ser>
        <c:dLbls>
          <c:showLegendKey val="0"/>
          <c:showVal val="0"/>
          <c:showCatName val="0"/>
          <c:showSerName val="0"/>
          <c:showPercent val="0"/>
          <c:showBubbleSize val="0"/>
        </c:dLbls>
        <c:axId val="447875872"/>
        <c:axId val="447877512"/>
      </c:scatterChart>
      <c:valAx>
        <c:axId val="447875872"/>
        <c:scaling>
          <c:orientation val="minMax"/>
          <c:max val="1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b="1"/>
                  <a:t>Pod</a:t>
                </a:r>
                <a:r>
                  <a:rPr lang="en-US" sz="1200" b="1" baseline="0"/>
                  <a:t> length (cm</a:t>
                </a:r>
                <a:r>
                  <a:rPr lang="en-US" b="1" baseline="0"/>
                  <a:t>)</a:t>
                </a:r>
                <a:endParaRPr lang="en-US" b="1"/>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crossAx val="447877512"/>
        <c:crosses val="autoZero"/>
        <c:crossBetween val="midCat"/>
      </c:valAx>
      <c:valAx>
        <c:axId val="4478775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b="1"/>
                  <a:t>Surface</a:t>
                </a:r>
                <a:r>
                  <a:rPr lang="en-US" sz="1200" b="1" baseline="0"/>
                  <a:t> Area of Pods Per Plant</a:t>
                </a:r>
                <a:endParaRPr lang="en-US" sz="1200"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crossAx val="44787587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The</a:t>
            </a:r>
            <a:r>
              <a:rPr lang="en-US" baseline="0"/>
              <a:t> Ideal Seed Size for Pea based on Actual Seed Yield</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solidFill>
                <a:schemeClr val="tx1"/>
              </a:solidFill>
              <a:round/>
            </a:ln>
            <a:effectLst/>
          </c:spPr>
          <c:marker>
            <c:symbol val="circle"/>
            <c:size val="5"/>
            <c:spPr>
              <a:solidFill>
                <a:schemeClr val="tx1"/>
              </a:solidFill>
              <a:ln w="9525">
                <a:solidFill>
                  <a:schemeClr val="tx1"/>
                </a:solidFill>
              </a:ln>
              <a:effectLst/>
            </c:spPr>
          </c:marker>
          <c:xVal>
            <c:numRef>
              <c:f>'Seed size calculations'!$F$40:$F$130</c:f>
              <c:numCache>
                <c:formatCode>General</c:formatCode>
                <c:ptCount val="91"/>
                <c:pt idx="0">
                  <c:v>5</c:v>
                </c:pt>
                <c:pt idx="1">
                  <c:v>5.5</c:v>
                </c:pt>
                <c:pt idx="2">
                  <c:v>6</c:v>
                </c:pt>
                <c:pt idx="3">
                  <c:v>6.5</c:v>
                </c:pt>
                <c:pt idx="4">
                  <c:v>7.0000000000000009</c:v>
                </c:pt>
                <c:pt idx="5">
                  <c:v>7.5</c:v>
                </c:pt>
                <c:pt idx="6">
                  <c:v>8</c:v>
                </c:pt>
                <c:pt idx="7">
                  <c:v>8.5</c:v>
                </c:pt>
                <c:pt idx="8">
                  <c:v>9</c:v>
                </c:pt>
                <c:pt idx="9">
                  <c:v>9.5</c:v>
                </c:pt>
                <c:pt idx="10">
                  <c:v>10</c:v>
                </c:pt>
                <c:pt idx="11">
                  <c:v>10.5</c:v>
                </c:pt>
                <c:pt idx="12">
                  <c:v>11</c:v>
                </c:pt>
                <c:pt idx="13">
                  <c:v>11.5</c:v>
                </c:pt>
                <c:pt idx="14">
                  <c:v>12</c:v>
                </c:pt>
                <c:pt idx="15">
                  <c:v>12.5</c:v>
                </c:pt>
                <c:pt idx="16">
                  <c:v>13</c:v>
                </c:pt>
                <c:pt idx="17">
                  <c:v>13.5</c:v>
                </c:pt>
                <c:pt idx="18">
                  <c:v>14.000000000000002</c:v>
                </c:pt>
                <c:pt idx="19">
                  <c:v>14.499999999999998</c:v>
                </c:pt>
                <c:pt idx="20">
                  <c:v>15</c:v>
                </c:pt>
                <c:pt idx="21">
                  <c:v>15.5</c:v>
                </c:pt>
                <c:pt idx="22">
                  <c:v>16</c:v>
                </c:pt>
                <c:pt idx="23">
                  <c:v>16.5</c:v>
                </c:pt>
                <c:pt idx="24">
                  <c:v>17</c:v>
                </c:pt>
                <c:pt idx="25">
                  <c:v>17.5</c:v>
                </c:pt>
                <c:pt idx="26">
                  <c:v>18</c:v>
                </c:pt>
                <c:pt idx="27">
                  <c:v>18.5</c:v>
                </c:pt>
                <c:pt idx="28">
                  <c:v>19</c:v>
                </c:pt>
                <c:pt idx="29">
                  <c:v>19.5</c:v>
                </c:pt>
                <c:pt idx="30">
                  <c:v>20</c:v>
                </c:pt>
                <c:pt idx="31">
                  <c:v>20.5</c:v>
                </c:pt>
                <c:pt idx="32">
                  <c:v>21</c:v>
                </c:pt>
                <c:pt idx="33">
                  <c:v>21.5</c:v>
                </c:pt>
                <c:pt idx="34">
                  <c:v>22</c:v>
                </c:pt>
                <c:pt idx="35">
                  <c:v>22.5</c:v>
                </c:pt>
                <c:pt idx="36">
                  <c:v>23</c:v>
                </c:pt>
                <c:pt idx="37">
                  <c:v>23.5</c:v>
                </c:pt>
                <c:pt idx="38">
                  <c:v>24</c:v>
                </c:pt>
                <c:pt idx="39">
                  <c:v>24.5</c:v>
                </c:pt>
                <c:pt idx="40">
                  <c:v>25</c:v>
                </c:pt>
                <c:pt idx="41">
                  <c:v>25.5</c:v>
                </c:pt>
                <c:pt idx="42">
                  <c:v>26</c:v>
                </c:pt>
                <c:pt idx="43">
                  <c:v>26.5</c:v>
                </c:pt>
                <c:pt idx="44">
                  <c:v>27</c:v>
                </c:pt>
                <c:pt idx="45">
                  <c:v>27.500000000000004</c:v>
                </c:pt>
                <c:pt idx="46">
                  <c:v>28.000000000000004</c:v>
                </c:pt>
                <c:pt idx="47">
                  <c:v>28.499999999999996</c:v>
                </c:pt>
                <c:pt idx="48">
                  <c:v>28.999999999999996</c:v>
                </c:pt>
                <c:pt idx="49">
                  <c:v>29.5</c:v>
                </c:pt>
                <c:pt idx="50">
                  <c:v>30</c:v>
                </c:pt>
                <c:pt idx="51">
                  <c:v>30.5</c:v>
                </c:pt>
                <c:pt idx="52">
                  <c:v>31</c:v>
                </c:pt>
                <c:pt idx="53">
                  <c:v>31.5</c:v>
                </c:pt>
                <c:pt idx="54">
                  <c:v>32</c:v>
                </c:pt>
                <c:pt idx="55">
                  <c:v>32.5</c:v>
                </c:pt>
                <c:pt idx="56">
                  <c:v>33</c:v>
                </c:pt>
                <c:pt idx="57">
                  <c:v>33.5</c:v>
                </c:pt>
                <c:pt idx="58">
                  <c:v>34</c:v>
                </c:pt>
                <c:pt idx="59">
                  <c:v>34.5</c:v>
                </c:pt>
                <c:pt idx="60">
                  <c:v>35</c:v>
                </c:pt>
                <c:pt idx="61">
                  <c:v>35.5</c:v>
                </c:pt>
                <c:pt idx="62">
                  <c:v>36</c:v>
                </c:pt>
                <c:pt idx="63">
                  <c:v>36.5</c:v>
                </c:pt>
                <c:pt idx="64">
                  <c:v>37</c:v>
                </c:pt>
                <c:pt idx="65">
                  <c:v>37.5</c:v>
                </c:pt>
                <c:pt idx="66">
                  <c:v>38</c:v>
                </c:pt>
                <c:pt idx="67">
                  <c:v>38.5</c:v>
                </c:pt>
                <c:pt idx="68">
                  <c:v>39</c:v>
                </c:pt>
                <c:pt idx="69">
                  <c:v>39.5</c:v>
                </c:pt>
                <c:pt idx="70">
                  <c:v>40</c:v>
                </c:pt>
                <c:pt idx="71">
                  <c:v>40.5</c:v>
                </c:pt>
                <c:pt idx="72">
                  <c:v>41</c:v>
                </c:pt>
                <c:pt idx="73">
                  <c:v>41.5</c:v>
                </c:pt>
                <c:pt idx="74">
                  <c:v>42</c:v>
                </c:pt>
                <c:pt idx="75">
                  <c:v>42.5</c:v>
                </c:pt>
                <c:pt idx="76">
                  <c:v>43</c:v>
                </c:pt>
                <c:pt idx="77">
                  <c:v>43.5</c:v>
                </c:pt>
                <c:pt idx="78">
                  <c:v>44</c:v>
                </c:pt>
                <c:pt idx="79">
                  <c:v>44.5</c:v>
                </c:pt>
                <c:pt idx="80">
                  <c:v>45</c:v>
                </c:pt>
                <c:pt idx="81">
                  <c:v>45.5</c:v>
                </c:pt>
                <c:pt idx="82">
                  <c:v>46</c:v>
                </c:pt>
                <c:pt idx="83">
                  <c:v>46.5</c:v>
                </c:pt>
                <c:pt idx="84">
                  <c:v>47</c:v>
                </c:pt>
                <c:pt idx="85">
                  <c:v>47.5</c:v>
                </c:pt>
                <c:pt idx="86">
                  <c:v>48</c:v>
                </c:pt>
                <c:pt idx="87">
                  <c:v>48.5</c:v>
                </c:pt>
                <c:pt idx="88">
                  <c:v>49</c:v>
                </c:pt>
                <c:pt idx="89">
                  <c:v>49.5</c:v>
                </c:pt>
                <c:pt idx="90">
                  <c:v>50</c:v>
                </c:pt>
              </c:numCache>
            </c:numRef>
          </c:xVal>
          <c:yVal>
            <c:numRef>
              <c:f>'Seed size calculations'!$V$40:$V$130</c:f>
              <c:numCache>
                <c:formatCode>General</c:formatCode>
                <c:ptCount val="91"/>
                <c:pt idx="0">
                  <c:v>1797.1764374073405</c:v>
                </c:pt>
                <c:pt idx="1">
                  <c:v>1805.0322849880524</c:v>
                </c:pt>
                <c:pt idx="2">
                  <c:v>1811.6348459635701</c:v>
                </c:pt>
                <c:pt idx="3">
                  <c:v>1817.2035029721023</c:v>
                </c:pt>
                <c:pt idx="4">
                  <c:v>1821.906111776495</c:v>
                </c:pt>
                <c:pt idx="5">
                  <c:v>1825.8737799639575</c:v>
                </c:pt>
                <c:pt idx="6">
                  <c:v>1829.2107351219931</c:v>
                </c:pt>
                <c:pt idx="7">
                  <c:v>1832.0011109346981</c:v>
                </c:pt>
                <c:pt idx="8">
                  <c:v>1834.3137337382889</c:v>
                </c:pt>
                <c:pt idx="9">
                  <c:v>1836.2055741852662</c:v>
                </c:pt>
                <c:pt idx="10">
                  <c:v>1837.7242851668752</c:v>
                </c:pt>
                <c:pt idx="11">
                  <c:v>1838.9101003278699</c:v>
                </c:pt>
                <c:pt idx="12">
                  <c:v>1839.7972762901049</c:v>
                </c:pt>
                <c:pt idx="13">
                  <c:v>1840.4152035012175</c:v>
                </c:pt>
                <c:pt idx="14">
                  <c:v>1840.7892725995928</c:v>
                </c:pt>
                <c:pt idx="15">
                  <c:v>1840.9415578084097</c:v>
                </c:pt>
                <c:pt idx="16">
                  <c:v>1840.8913616048706</c:v>
                </c:pt>
                <c:pt idx="17">
                  <c:v>1840.6556529560032</c:v>
                </c:pt>
                <c:pt idx="18">
                  <c:v>1840.2494230026261</c:v>
                </c:pt>
                <c:pt idx="19">
                  <c:v>1839.6859760700588</c:v>
                </c:pt>
                <c:pt idx="20">
                  <c:v>1838.9771695413638</c:v>
                </c:pt>
                <c:pt idx="21">
                  <c:v>1838.1336129479478</c:v>
                </c:pt>
                <c:pt idx="22">
                  <c:v>1837.1648342756353</c:v>
                </c:pt>
                <c:pt idx="23">
                  <c:v>1836.0794197195808</c:v>
                </c:pt>
                <c:pt idx="24">
                  <c:v>1834.8851317867891</c:v>
                </c:pt>
                <c:pt idx="25">
                  <c:v>1833.5890096263058</c:v>
                </c:pt>
                <c:pt idx="26">
                  <c:v>1832.1974546828856</c:v>
                </c:pt>
                <c:pt idx="27">
                  <c:v>1830.7163041612002</c:v>
                </c:pt>
                <c:pt idx="28">
                  <c:v>1829.150894311525</c:v>
                </c:pt>
                <c:pt idx="29">
                  <c:v>1827.5061151728703</c:v>
                </c:pt>
                <c:pt idx="30">
                  <c:v>1825.7864581120614</c:v>
                </c:pt>
                <c:pt idx="31">
                  <c:v>1823.9960572598986</c:v>
                </c:pt>
                <c:pt idx="32">
                  <c:v>1822.1387257549297</c:v>
                </c:pt>
                <c:pt idx="33">
                  <c:v>1820.2179875514416</c:v>
                </c:pt>
                <c:pt idx="34">
                  <c:v>1818.2371054232424</c:v>
                </c:pt>
                <c:pt idx="35">
                  <c:v>1816.1991056928603</c:v>
                </c:pt>
                <c:pt idx="36">
                  <c:v>1814.106800132063</c:v>
                </c:pt>
                <c:pt idx="37">
                  <c:v>1811.9628054106895</c:v>
                </c:pt>
                <c:pt idx="38">
                  <c:v>1809.7695604136861</c:v>
                </c:pt>
                <c:pt idx="39">
                  <c:v>1807.5293416988397</c:v>
                </c:pt>
                <c:pt idx="40">
                  <c:v>1805.2442773280923</c:v>
                </c:pt>
                <c:pt idx="41">
                  <c:v>1802.9163592721161</c:v>
                </c:pt>
                <c:pt idx="42">
                  <c:v>1800.547454560005</c:v>
                </c:pt>
                <c:pt idx="43">
                  <c:v>1798.1393153223125</c:v>
                </c:pt>
                <c:pt idx="44">
                  <c:v>1795.6935878557581</c:v>
                </c:pt>
                <c:pt idx="45">
                  <c:v>1793.2118208209936</c:v>
                </c:pt>
                <c:pt idx="46">
                  <c:v>1790.6954726703489</c:v>
                </c:pt>
                <c:pt idx="47">
                  <c:v>1788.1459183901284</c:v>
                </c:pt>
                <c:pt idx="48">
                  <c:v>1785.5644556314578</c:v>
                </c:pt>
                <c:pt idx="49">
                  <c:v>1782.9523102945682</c:v>
                </c:pt>
                <c:pt idx="50">
                  <c:v>1780.3106416235253</c:v>
                </c:pt>
                <c:pt idx="51">
                  <c:v>1777.6405468616708</c:v>
                </c:pt>
                <c:pt idx="52">
                  <c:v>1774.9430655121109</c:v>
                </c:pt>
                <c:pt idx="53">
                  <c:v>1772.2191832425108</c:v>
                </c:pt>
                <c:pt idx="54">
                  <c:v>1769.4698354689749</c:v>
                </c:pt>
                <c:pt idx="55">
                  <c:v>1766.6959106499262</c:v>
                </c:pt>
                <c:pt idx="56">
                  <c:v>1763.8982533174897</c:v>
                </c:pt>
                <c:pt idx="57">
                  <c:v>1761.0776668708997</c:v>
                </c:pt>
                <c:pt idx="58">
                  <c:v>1758.2349161538423</c:v>
                </c:pt>
                <c:pt idx="59">
                  <c:v>1755.370729835332</c:v>
                </c:pt>
                <c:pt idx="60">
                  <c:v>1752.4858026116879</c:v>
                </c:pt>
                <c:pt idx="61">
                  <c:v>1749.580797245392</c:v>
                </c:pt>
                <c:pt idx="62">
                  <c:v>1746.6563464549972</c:v>
                </c:pt>
                <c:pt idx="63">
                  <c:v>1743.7130546688663</c:v>
                </c:pt>
                <c:pt idx="64">
                  <c:v>1740.7514996542491</c:v>
                </c:pt>
                <c:pt idx="65">
                  <c:v>1737.7722340321307</c:v>
                </c:pt>
                <c:pt idx="66">
                  <c:v>1734.7757866872082</c:v>
                </c:pt>
                <c:pt idx="67">
                  <c:v>1731.7626640815756</c:v>
                </c:pt>
                <c:pt idx="68">
                  <c:v>1728.7333514798017</c:v>
                </c:pt>
                <c:pt idx="69">
                  <c:v>1725.6883140924529</c:v>
                </c:pt>
                <c:pt idx="70">
                  <c:v>1722.6279981444136</c:v>
                </c:pt>
                <c:pt idx="71">
                  <c:v>1719.5528318738395</c:v>
                </c:pt>
                <c:pt idx="72">
                  <c:v>1716.4632264670302</c:v>
                </c:pt>
                <c:pt idx="73">
                  <c:v>1713.3595769340436</c:v>
                </c:pt>
                <c:pt idx="74">
                  <c:v>1710.2422629294836</c:v>
                </c:pt>
                <c:pt idx="75">
                  <c:v>1707.1116495224903</c:v>
                </c:pt>
                <c:pt idx="76">
                  <c:v>1703.9680879196328</c:v>
                </c:pt>
                <c:pt idx="77">
                  <c:v>1700.8119161440877</c:v>
                </c:pt>
                <c:pt idx="78">
                  <c:v>1697.6434596742197</c:v>
                </c:pt>
                <c:pt idx="79">
                  <c:v>1694.4630320444194</c:v>
                </c:pt>
                <c:pt idx="80">
                  <c:v>1691.2709354108142</c:v>
                </c:pt>
                <c:pt idx="81">
                  <c:v>1688.0674610842821</c:v>
                </c:pt>
                <c:pt idx="82">
                  <c:v>1684.8528900329793</c:v>
                </c:pt>
                <c:pt idx="83">
                  <c:v>1681.6274933564446</c:v>
                </c:pt>
                <c:pt idx="84">
                  <c:v>1678.3915327331717</c:v>
                </c:pt>
                <c:pt idx="85">
                  <c:v>1675.1452608433847</c:v>
                </c:pt>
                <c:pt idx="86">
                  <c:v>1671.8889217686581</c:v>
                </c:pt>
                <c:pt idx="87">
                  <c:v>1668.6227513698493</c:v>
                </c:pt>
                <c:pt idx="88">
                  <c:v>1665.3469776447494</c:v>
                </c:pt>
                <c:pt idx="89">
                  <c:v>1662.0618210667217</c:v>
                </c:pt>
                <c:pt idx="90">
                  <c:v>1658.7674949055258</c:v>
                </c:pt>
              </c:numCache>
            </c:numRef>
          </c:yVal>
          <c:smooth val="0"/>
          <c:extLst>
            <c:ext xmlns:c16="http://schemas.microsoft.com/office/drawing/2014/chart" uri="{C3380CC4-5D6E-409C-BE32-E72D297353CC}">
              <c16:uniqueId val="{00000017-A53E-4348-B462-584019CC0188}"/>
            </c:ext>
          </c:extLst>
        </c:ser>
        <c:dLbls>
          <c:showLegendKey val="0"/>
          <c:showVal val="0"/>
          <c:showCatName val="0"/>
          <c:showSerName val="0"/>
          <c:showPercent val="0"/>
          <c:showBubbleSize val="0"/>
        </c:dLbls>
        <c:axId val="659424664"/>
        <c:axId val="659425320"/>
      </c:scatterChart>
      <c:valAx>
        <c:axId val="659424664"/>
        <c:scaling>
          <c:orientation val="minMax"/>
          <c:max val="5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Hundred</a:t>
                </a:r>
                <a:r>
                  <a:rPr lang="en-US" baseline="0"/>
                  <a:t> Seed Weight (g)</a:t>
                </a:r>
                <a:endParaRPr lang="en-US"/>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9425320"/>
        <c:crosses val="autoZero"/>
        <c:crossBetween val="midCat"/>
        <c:majorUnit val="2"/>
      </c:valAx>
      <c:valAx>
        <c:axId val="659425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Actual</a:t>
                </a:r>
                <a:r>
                  <a:rPr lang="en-US" baseline="0"/>
                  <a:t> Yield (kg/ha)</a:t>
                </a:r>
                <a:endParaRPr lang="en-US"/>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9424664"/>
        <c:crosses val="autoZero"/>
        <c:crossBetween val="midCat"/>
        <c:majorUnit val="1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Increases</a:t>
            </a:r>
            <a:r>
              <a:rPr lang="en-US" baseline="0"/>
              <a:t> in 100 Seed Weight Increase Theoretical Yield by Increasing Harvest Index, but Actual Yield Declines When Seed Size Gets Too Large</a:t>
            </a:r>
          </a:p>
          <a:p>
            <a:pPr>
              <a:defRPr/>
            </a:pP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9976621944162671E-2"/>
          <c:y val="0.12736816239720122"/>
          <c:w val="0.89349759097014281"/>
          <c:h val="0.72657211138221867"/>
        </c:manualLayout>
      </c:layout>
      <c:scatterChart>
        <c:scatterStyle val="smoothMarker"/>
        <c:varyColors val="0"/>
        <c:ser>
          <c:idx val="0"/>
          <c:order val="0"/>
          <c:tx>
            <c:v>Total grain yield</c:v>
          </c:tx>
          <c:spPr>
            <a:ln w="19050" cap="rnd">
              <a:solidFill>
                <a:schemeClr val="tx1"/>
              </a:solidFill>
              <a:round/>
            </a:ln>
            <a:effectLst/>
          </c:spPr>
          <c:marker>
            <c:symbol val="circle"/>
            <c:size val="5"/>
            <c:spPr>
              <a:solidFill>
                <a:schemeClr val="tx1"/>
              </a:solidFill>
              <a:ln w="9525">
                <a:solidFill>
                  <a:schemeClr val="tx1"/>
                </a:solidFill>
              </a:ln>
              <a:effectLst/>
            </c:spPr>
          </c:marker>
          <c:xVal>
            <c:numRef>
              <c:f>'Seed size calculations'!$F$40:$F$130</c:f>
              <c:numCache>
                <c:formatCode>General</c:formatCode>
                <c:ptCount val="91"/>
                <c:pt idx="0">
                  <c:v>5</c:v>
                </c:pt>
                <c:pt idx="1">
                  <c:v>5.5</c:v>
                </c:pt>
                <c:pt idx="2">
                  <c:v>6</c:v>
                </c:pt>
                <c:pt idx="3">
                  <c:v>6.5</c:v>
                </c:pt>
                <c:pt idx="4">
                  <c:v>7.0000000000000009</c:v>
                </c:pt>
                <c:pt idx="5">
                  <c:v>7.5</c:v>
                </c:pt>
                <c:pt idx="6">
                  <c:v>8</c:v>
                </c:pt>
                <c:pt idx="7">
                  <c:v>8.5</c:v>
                </c:pt>
                <c:pt idx="8">
                  <c:v>9</c:v>
                </c:pt>
                <c:pt idx="9">
                  <c:v>9.5</c:v>
                </c:pt>
                <c:pt idx="10">
                  <c:v>10</c:v>
                </c:pt>
                <c:pt idx="11">
                  <c:v>10.5</c:v>
                </c:pt>
                <c:pt idx="12">
                  <c:v>11</c:v>
                </c:pt>
                <c:pt idx="13">
                  <c:v>11.5</c:v>
                </c:pt>
                <c:pt idx="14">
                  <c:v>12</c:v>
                </c:pt>
                <c:pt idx="15">
                  <c:v>12.5</c:v>
                </c:pt>
                <c:pt idx="16">
                  <c:v>13</c:v>
                </c:pt>
                <c:pt idx="17">
                  <c:v>13.5</c:v>
                </c:pt>
                <c:pt idx="18">
                  <c:v>14.000000000000002</c:v>
                </c:pt>
                <c:pt idx="19">
                  <c:v>14.499999999999998</c:v>
                </c:pt>
                <c:pt idx="20">
                  <c:v>15</c:v>
                </c:pt>
                <c:pt idx="21">
                  <c:v>15.5</c:v>
                </c:pt>
                <c:pt idx="22">
                  <c:v>16</c:v>
                </c:pt>
                <c:pt idx="23">
                  <c:v>16.5</c:v>
                </c:pt>
                <c:pt idx="24">
                  <c:v>17</c:v>
                </c:pt>
                <c:pt idx="25">
                  <c:v>17.5</c:v>
                </c:pt>
                <c:pt idx="26">
                  <c:v>18</c:v>
                </c:pt>
                <c:pt idx="27">
                  <c:v>18.5</c:v>
                </c:pt>
                <c:pt idx="28">
                  <c:v>19</c:v>
                </c:pt>
                <c:pt idx="29">
                  <c:v>19.5</c:v>
                </c:pt>
                <c:pt idx="30">
                  <c:v>20</c:v>
                </c:pt>
                <c:pt idx="31">
                  <c:v>20.5</c:v>
                </c:pt>
                <c:pt idx="32">
                  <c:v>21</c:v>
                </c:pt>
                <c:pt idx="33">
                  <c:v>21.5</c:v>
                </c:pt>
                <c:pt idx="34">
                  <c:v>22</c:v>
                </c:pt>
                <c:pt idx="35">
                  <c:v>22.5</c:v>
                </c:pt>
                <c:pt idx="36">
                  <c:v>23</c:v>
                </c:pt>
                <c:pt idx="37">
                  <c:v>23.5</c:v>
                </c:pt>
                <c:pt idx="38">
                  <c:v>24</c:v>
                </c:pt>
                <c:pt idx="39">
                  <c:v>24.5</c:v>
                </c:pt>
                <c:pt idx="40">
                  <c:v>25</c:v>
                </c:pt>
                <c:pt idx="41">
                  <c:v>25.5</c:v>
                </c:pt>
                <c:pt idx="42">
                  <c:v>26</c:v>
                </c:pt>
                <c:pt idx="43">
                  <c:v>26.5</c:v>
                </c:pt>
                <c:pt idx="44">
                  <c:v>27</c:v>
                </c:pt>
                <c:pt idx="45">
                  <c:v>27.500000000000004</c:v>
                </c:pt>
                <c:pt idx="46">
                  <c:v>28.000000000000004</c:v>
                </c:pt>
                <c:pt idx="47">
                  <c:v>28.499999999999996</c:v>
                </c:pt>
                <c:pt idx="48">
                  <c:v>28.999999999999996</c:v>
                </c:pt>
                <c:pt idx="49">
                  <c:v>29.5</c:v>
                </c:pt>
                <c:pt idx="50">
                  <c:v>30</c:v>
                </c:pt>
                <c:pt idx="51">
                  <c:v>30.5</c:v>
                </c:pt>
                <c:pt idx="52">
                  <c:v>31</c:v>
                </c:pt>
                <c:pt idx="53">
                  <c:v>31.5</c:v>
                </c:pt>
                <c:pt idx="54">
                  <c:v>32</c:v>
                </c:pt>
                <c:pt idx="55">
                  <c:v>32.5</c:v>
                </c:pt>
                <c:pt idx="56">
                  <c:v>33</c:v>
                </c:pt>
                <c:pt idx="57">
                  <c:v>33.5</c:v>
                </c:pt>
                <c:pt idx="58">
                  <c:v>34</c:v>
                </c:pt>
                <c:pt idx="59">
                  <c:v>34.5</c:v>
                </c:pt>
                <c:pt idx="60">
                  <c:v>35</c:v>
                </c:pt>
                <c:pt idx="61">
                  <c:v>35.5</c:v>
                </c:pt>
                <c:pt idx="62">
                  <c:v>36</c:v>
                </c:pt>
                <c:pt idx="63">
                  <c:v>36.5</c:v>
                </c:pt>
                <c:pt idx="64">
                  <c:v>37</c:v>
                </c:pt>
                <c:pt idx="65">
                  <c:v>37.5</c:v>
                </c:pt>
                <c:pt idx="66">
                  <c:v>38</c:v>
                </c:pt>
                <c:pt idx="67">
                  <c:v>38.5</c:v>
                </c:pt>
                <c:pt idx="68">
                  <c:v>39</c:v>
                </c:pt>
                <c:pt idx="69">
                  <c:v>39.5</c:v>
                </c:pt>
                <c:pt idx="70">
                  <c:v>40</c:v>
                </c:pt>
                <c:pt idx="71">
                  <c:v>40.5</c:v>
                </c:pt>
                <c:pt idx="72">
                  <c:v>41</c:v>
                </c:pt>
                <c:pt idx="73">
                  <c:v>41.5</c:v>
                </c:pt>
                <c:pt idx="74">
                  <c:v>42</c:v>
                </c:pt>
                <c:pt idx="75">
                  <c:v>42.5</c:v>
                </c:pt>
                <c:pt idx="76">
                  <c:v>43</c:v>
                </c:pt>
                <c:pt idx="77">
                  <c:v>43.5</c:v>
                </c:pt>
                <c:pt idx="78">
                  <c:v>44</c:v>
                </c:pt>
                <c:pt idx="79">
                  <c:v>44.5</c:v>
                </c:pt>
                <c:pt idx="80">
                  <c:v>45</c:v>
                </c:pt>
                <c:pt idx="81">
                  <c:v>45.5</c:v>
                </c:pt>
                <c:pt idx="82">
                  <c:v>46</c:v>
                </c:pt>
                <c:pt idx="83">
                  <c:v>46.5</c:v>
                </c:pt>
                <c:pt idx="84">
                  <c:v>47</c:v>
                </c:pt>
                <c:pt idx="85">
                  <c:v>47.5</c:v>
                </c:pt>
                <c:pt idx="86">
                  <c:v>48</c:v>
                </c:pt>
                <c:pt idx="87">
                  <c:v>48.5</c:v>
                </c:pt>
                <c:pt idx="88">
                  <c:v>49</c:v>
                </c:pt>
                <c:pt idx="89">
                  <c:v>49.5</c:v>
                </c:pt>
                <c:pt idx="90">
                  <c:v>50</c:v>
                </c:pt>
              </c:numCache>
            </c:numRef>
          </c:xVal>
          <c:yVal>
            <c:numRef>
              <c:f>'Seed size calculations'!$T$40:$T$130</c:f>
              <c:numCache>
                <c:formatCode>General</c:formatCode>
                <c:ptCount val="91"/>
                <c:pt idx="0">
                  <c:v>1837.1764392676823</c:v>
                </c:pt>
                <c:pt idx="1">
                  <c:v>1849.0322870046118</c:v>
                </c:pt>
                <c:pt idx="2">
                  <c:v>1859.6348481361294</c:v>
                </c:pt>
                <c:pt idx="3">
                  <c:v>1869.2035053004822</c:v>
                </c:pt>
                <c:pt idx="4">
                  <c:v>1877.9061142605451</c:v>
                </c:pt>
                <c:pt idx="5">
                  <c:v>1885.8737826035504</c:v>
                </c:pt>
                <c:pt idx="6">
                  <c:v>1893.2107379170195</c:v>
                </c:pt>
                <c:pt idx="7">
                  <c:v>1900.001113885063</c:v>
                </c:pt>
                <c:pt idx="8">
                  <c:v>1906.3137368439093</c:v>
                </c:pt>
                <c:pt idx="9">
                  <c:v>1912.2055774460691</c:v>
                </c:pt>
                <c:pt idx="10">
                  <c:v>1917.7242885827961</c:v>
                </c:pt>
                <c:pt idx="11">
                  <c:v>1922.9101038988513</c:v>
                </c:pt>
                <c:pt idx="12">
                  <c:v>1927.7972800160946</c:v>
                </c:pt>
                <c:pt idx="13">
                  <c:v>1932.4152073821685</c:v>
                </c:pt>
                <c:pt idx="14">
                  <c:v>1936.7892766354632</c:v>
                </c:pt>
                <c:pt idx="15">
                  <c:v>1940.9415619991612</c:v>
                </c:pt>
                <c:pt idx="16">
                  <c:v>1944.8913659504676</c:v>
                </c:pt>
                <c:pt idx="17">
                  <c:v>1948.6556574564138</c:v>
                </c:pt>
                <c:pt idx="18">
                  <c:v>1952.2494276578204</c:v>
                </c:pt>
                <c:pt idx="19">
                  <c:v>1955.68598088001</c:v>
                </c:pt>
                <c:pt idx="20">
                  <c:v>1958.9771745060464</c:v>
                </c:pt>
                <c:pt idx="21">
                  <c:v>1962.1336180673386</c:v>
                </c:pt>
                <c:pt idx="22">
                  <c:v>1965.1648395497123</c:v>
                </c:pt>
                <c:pt idx="23">
                  <c:v>1968.0794251483239</c:v>
                </c:pt>
                <c:pt idx="24">
                  <c:v>1970.8851373701796</c:v>
                </c:pt>
                <c:pt idx="25">
                  <c:v>1973.5890153643259</c:v>
                </c:pt>
                <c:pt idx="26">
                  <c:v>1976.1974605755186</c:v>
                </c:pt>
                <c:pt idx="27">
                  <c:v>1978.7163102084305</c:v>
                </c:pt>
                <c:pt idx="28">
                  <c:v>1981.1509005133382</c:v>
                </c:pt>
                <c:pt idx="29">
                  <c:v>1983.5061215292526</c:v>
                </c:pt>
                <c:pt idx="30">
                  <c:v>1985.7864646229998</c:v>
                </c:pt>
                <c:pt idx="31">
                  <c:v>1987.9960639253807</c:v>
                </c:pt>
                <c:pt idx="32">
                  <c:v>1990.138732574944</c:v>
                </c:pt>
                <c:pt idx="33">
                  <c:v>1992.2179945259772</c:v>
                </c:pt>
                <c:pt idx="34">
                  <c:v>1994.2371125522886</c:v>
                </c:pt>
                <c:pt idx="35">
                  <c:v>1996.1991129764072</c:v>
                </c:pt>
                <c:pt idx="36">
                  <c:v>1998.1068075701014</c:v>
                </c:pt>
                <c:pt idx="37">
                  <c:v>1999.9628130032102</c:v>
                </c:pt>
                <c:pt idx="38">
                  <c:v>2001.769568160681</c:v>
                </c:pt>
                <c:pt idx="39">
                  <c:v>2003.5293496003003</c:v>
                </c:pt>
                <c:pt idx="40">
                  <c:v>2005.2442853840109</c:v>
                </c:pt>
                <c:pt idx="41">
                  <c:v>2006.9163674824852</c:v>
                </c:pt>
                <c:pt idx="42">
                  <c:v>2008.5474629248174</c:v>
                </c:pt>
                <c:pt idx="43">
                  <c:v>2010.1393238415619</c:v>
                </c:pt>
                <c:pt idx="44">
                  <c:v>2011.6935965294374</c:v>
                </c:pt>
                <c:pt idx="45">
                  <c:v>2013.2118296490967</c:v>
                </c:pt>
                <c:pt idx="46">
                  <c:v>2014.6954816528698</c:v>
                </c:pt>
                <c:pt idx="47">
                  <c:v>2016.1459275270615</c:v>
                </c:pt>
                <c:pt idx="48">
                  <c:v>2017.5644649227975</c:v>
                </c:pt>
                <c:pt idx="49">
                  <c:v>2018.9523197403089</c:v>
                </c:pt>
                <c:pt idx="50">
                  <c:v>2020.3106512236623</c:v>
                </c:pt>
                <c:pt idx="51">
                  <c:v>2021.6405566161989</c:v>
                </c:pt>
                <c:pt idx="52">
                  <c:v>2022.9430754210255</c:v>
                </c:pt>
                <c:pt idx="53">
                  <c:v>2024.2191933058073</c:v>
                </c:pt>
                <c:pt idx="54">
                  <c:v>2025.4698456866486</c:v>
                </c:pt>
                <c:pt idx="55">
                  <c:v>2026.6959210219734</c:v>
                </c:pt>
                <c:pt idx="56">
                  <c:v>2027.8982638439059</c:v>
                </c:pt>
                <c:pt idx="57">
                  <c:v>2029.0776775516808</c:v>
                </c:pt>
                <c:pt idx="58">
                  <c:v>2030.2349269889846</c:v>
                </c:pt>
                <c:pt idx="59">
                  <c:v>2031.3707408248317</c:v>
                </c:pt>
                <c:pt idx="60">
                  <c:v>2032.4858137555414</c:v>
                </c:pt>
                <c:pt idx="61">
                  <c:v>2033.580808543596</c:v>
                </c:pt>
                <c:pt idx="62">
                  <c:v>2034.6563579075485</c:v>
                </c:pt>
                <c:pt idx="63">
                  <c:v>2035.7130662757611</c:v>
                </c:pt>
                <c:pt idx="64">
                  <c:v>2036.7515114154844</c:v>
                </c:pt>
                <c:pt idx="65">
                  <c:v>2037.7722459477036</c:v>
                </c:pt>
                <c:pt idx="66">
                  <c:v>2038.775798757116</c:v>
                </c:pt>
                <c:pt idx="67">
                  <c:v>2039.7626763058149</c:v>
                </c:pt>
                <c:pt idx="68">
                  <c:v>2040.73336385837</c:v>
                </c:pt>
                <c:pt idx="69">
                  <c:v>2041.6883266253474</c:v>
                </c:pt>
                <c:pt idx="70">
                  <c:v>2042.6280108316314</c:v>
                </c:pt>
                <c:pt idx="71">
                  <c:v>2043.5528447153783</c:v>
                </c:pt>
                <c:pt idx="72">
                  <c:v>2044.4632394628873</c:v>
                </c:pt>
                <c:pt idx="73">
                  <c:v>2045.3595900842165</c:v>
                </c:pt>
                <c:pt idx="74">
                  <c:v>2046.24227623397</c:v>
                </c:pt>
                <c:pt idx="75">
                  <c:v>2047.1116629812884</c:v>
                </c:pt>
                <c:pt idx="76">
                  <c:v>2047.9681015327399</c:v>
                </c:pt>
                <c:pt idx="77">
                  <c:v>2048.8119299115015</c:v>
                </c:pt>
                <c:pt idx="78">
                  <c:v>2049.6434735959383</c:v>
                </c:pt>
                <c:pt idx="79">
                  <c:v>2050.4630461204406</c:v>
                </c:pt>
                <c:pt idx="80">
                  <c:v>2051.2709496411358</c:v>
                </c:pt>
                <c:pt idx="81">
                  <c:v>2052.0674754689026</c:v>
                </c:pt>
                <c:pt idx="82">
                  <c:v>2052.8529045718965</c:v>
                </c:pt>
                <c:pt idx="83">
                  <c:v>2053.6275080496566</c:v>
                </c:pt>
                <c:pt idx="84">
                  <c:v>2054.3915475806766</c:v>
                </c:pt>
                <c:pt idx="85">
                  <c:v>2055.145275845181</c:v>
                </c:pt>
                <c:pt idx="86">
                  <c:v>2055.8889369247436</c:v>
                </c:pt>
                <c:pt idx="87">
                  <c:v>2056.6227666802224</c:v>
                </c:pt>
                <c:pt idx="88">
                  <c:v>2057.3469931094091</c:v>
                </c:pt>
                <c:pt idx="89">
                  <c:v>2058.0618366856656</c:v>
                </c:pt>
                <c:pt idx="90">
                  <c:v>2058.7675106787528</c:v>
                </c:pt>
              </c:numCache>
            </c:numRef>
          </c:yVal>
          <c:smooth val="1"/>
          <c:extLst>
            <c:ext xmlns:c16="http://schemas.microsoft.com/office/drawing/2014/chart" uri="{C3380CC4-5D6E-409C-BE32-E72D297353CC}">
              <c16:uniqueId val="{00000016-B31C-45E9-B8BA-13F3E4BD8891}"/>
            </c:ext>
          </c:extLst>
        </c:ser>
        <c:ser>
          <c:idx val="1"/>
          <c:order val="1"/>
          <c:tx>
            <c:v>Actual yield (yield minus seed planted)</c:v>
          </c:tx>
          <c:spPr>
            <a:ln w="50800" cap="rnd">
              <a:solidFill>
                <a:schemeClr val="tx1"/>
              </a:solidFill>
              <a:prstDash val="sysDash"/>
              <a:round/>
            </a:ln>
            <a:effectLst/>
          </c:spPr>
          <c:marker>
            <c:symbol val="none"/>
          </c:marker>
          <c:xVal>
            <c:numRef>
              <c:f>'Seed size calculations'!$F$40:$F$130</c:f>
              <c:numCache>
                <c:formatCode>General</c:formatCode>
                <c:ptCount val="91"/>
                <c:pt idx="0">
                  <c:v>5</c:v>
                </c:pt>
                <c:pt idx="1">
                  <c:v>5.5</c:v>
                </c:pt>
                <c:pt idx="2">
                  <c:v>6</c:v>
                </c:pt>
                <c:pt idx="3">
                  <c:v>6.5</c:v>
                </c:pt>
                <c:pt idx="4">
                  <c:v>7.0000000000000009</c:v>
                </c:pt>
                <c:pt idx="5">
                  <c:v>7.5</c:v>
                </c:pt>
                <c:pt idx="6">
                  <c:v>8</c:v>
                </c:pt>
                <c:pt idx="7">
                  <c:v>8.5</c:v>
                </c:pt>
                <c:pt idx="8">
                  <c:v>9</c:v>
                </c:pt>
                <c:pt idx="9">
                  <c:v>9.5</c:v>
                </c:pt>
                <c:pt idx="10">
                  <c:v>10</c:v>
                </c:pt>
                <c:pt idx="11">
                  <c:v>10.5</c:v>
                </c:pt>
                <c:pt idx="12">
                  <c:v>11</c:v>
                </c:pt>
                <c:pt idx="13">
                  <c:v>11.5</c:v>
                </c:pt>
                <c:pt idx="14">
                  <c:v>12</c:v>
                </c:pt>
                <c:pt idx="15">
                  <c:v>12.5</c:v>
                </c:pt>
                <c:pt idx="16">
                  <c:v>13</c:v>
                </c:pt>
                <c:pt idx="17">
                  <c:v>13.5</c:v>
                </c:pt>
                <c:pt idx="18">
                  <c:v>14.000000000000002</c:v>
                </c:pt>
                <c:pt idx="19">
                  <c:v>14.499999999999998</c:v>
                </c:pt>
                <c:pt idx="20">
                  <c:v>15</c:v>
                </c:pt>
                <c:pt idx="21">
                  <c:v>15.5</c:v>
                </c:pt>
                <c:pt idx="22">
                  <c:v>16</c:v>
                </c:pt>
                <c:pt idx="23">
                  <c:v>16.5</c:v>
                </c:pt>
                <c:pt idx="24">
                  <c:v>17</c:v>
                </c:pt>
                <c:pt idx="25">
                  <c:v>17.5</c:v>
                </c:pt>
                <c:pt idx="26">
                  <c:v>18</c:v>
                </c:pt>
                <c:pt idx="27">
                  <c:v>18.5</c:v>
                </c:pt>
                <c:pt idx="28">
                  <c:v>19</c:v>
                </c:pt>
                <c:pt idx="29">
                  <c:v>19.5</c:v>
                </c:pt>
                <c:pt idx="30">
                  <c:v>20</c:v>
                </c:pt>
                <c:pt idx="31">
                  <c:v>20.5</c:v>
                </c:pt>
                <c:pt idx="32">
                  <c:v>21</c:v>
                </c:pt>
                <c:pt idx="33">
                  <c:v>21.5</c:v>
                </c:pt>
                <c:pt idx="34">
                  <c:v>22</c:v>
                </c:pt>
                <c:pt idx="35">
                  <c:v>22.5</c:v>
                </c:pt>
                <c:pt idx="36">
                  <c:v>23</c:v>
                </c:pt>
                <c:pt idx="37">
                  <c:v>23.5</c:v>
                </c:pt>
                <c:pt idx="38">
                  <c:v>24</c:v>
                </c:pt>
                <c:pt idx="39">
                  <c:v>24.5</c:v>
                </c:pt>
                <c:pt idx="40">
                  <c:v>25</c:v>
                </c:pt>
                <c:pt idx="41">
                  <c:v>25.5</c:v>
                </c:pt>
                <c:pt idx="42">
                  <c:v>26</c:v>
                </c:pt>
                <c:pt idx="43">
                  <c:v>26.5</c:v>
                </c:pt>
                <c:pt idx="44">
                  <c:v>27</c:v>
                </c:pt>
                <c:pt idx="45">
                  <c:v>27.500000000000004</c:v>
                </c:pt>
                <c:pt idx="46">
                  <c:v>28.000000000000004</c:v>
                </c:pt>
                <c:pt idx="47">
                  <c:v>28.499999999999996</c:v>
                </c:pt>
                <c:pt idx="48">
                  <c:v>28.999999999999996</c:v>
                </c:pt>
                <c:pt idx="49">
                  <c:v>29.5</c:v>
                </c:pt>
                <c:pt idx="50">
                  <c:v>30</c:v>
                </c:pt>
                <c:pt idx="51">
                  <c:v>30.5</c:v>
                </c:pt>
                <c:pt idx="52">
                  <c:v>31</c:v>
                </c:pt>
                <c:pt idx="53">
                  <c:v>31.5</c:v>
                </c:pt>
                <c:pt idx="54">
                  <c:v>32</c:v>
                </c:pt>
                <c:pt idx="55">
                  <c:v>32.5</c:v>
                </c:pt>
                <c:pt idx="56">
                  <c:v>33</c:v>
                </c:pt>
                <c:pt idx="57">
                  <c:v>33.5</c:v>
                </c:pt>
                <c:pt idx="58">
                  <c:v>34</c:v>
                </c:pt>
                <c:pt idx="59">
                  <c:v>34.5</c:v>
                </c:pt>
                <c:pt idx="60">
                  <c:v>35</c:v>
                </c:pt>
                <c:pt idx="61">
                  <c:v>35.5</c:v>
                </c:pt>
                <c:pt idx="62">
                  <c:v>36</c:v>
                </c:pt>
                <c:pt idx="63">
                  <c:v>36.5</c:v>
                </c:pt>
                <c:pt idx="64">
                  <c:v>37</c:v>
                </c:pt>
                <c:pt idx="65">
                  <c:v>37.5</c:v>
                </c:pt>
                <c:pt idx="66">
                  <c:v>38</c:v>
                </c:pt>
                <c:pt idx="67">
                  <c:v>38.5</c:v>
                </c:pt>
                <c:pt idx="68">
                  <c:v>39</c:v>
                </c:pt>
                <c:pt idx="69">
                  <c:v>39.5</c:v>
                </c:pt>
                <c:pt idx="70">
                  <c:v>40</c:v>
                </c:pt>
                <c:pt idx="71">
                  <c:v>40.5</c:v>
                </c:pt>
                <c:pt idx="72">
                  <c:v>41</c:v>
                </c:pt>
                <c:pt idx="73">
                  <c:v>41.5</c:v>
                </c:pt>
                <c:pt idx="74">
                  <c:v>42</c:v>
                </c:pt>
                <c:pt idx="75">
                  <c:v>42.5</c:v>
                </c:pt>
                <c:pt idx="76">
                  <c:v>43</c:v>
                </c:pt>
                <c:pt idx="77">
                  <c:v>43.5</c:v>
                </c:pt>
                <c:pt idx="78">
                  <c:v>44</c:v>
                </c:pt>
                <c:pt idx="79">
                  <c:v>44.5</c:v>
                </c:pt>
                <c:pt idx="80">
                  <c:v>45</c:v>
                </c:pt>
                <c:pt idx="81">
                  <c:v>45.5</c:v>
                </c:pt>
                <c:pt idx="82">
                  <c:v>46</c:v>
                </c:pt>
                <c:pt idx="83">
                  <c:v>46.5</c:v>
                </c:pt>
                <c:pt idx="84">
                  <c:v>47</c:v>
                </c:pt>
                <c:pt idx="85">
                  <c:v>47.5</c:v>
                </c:pt>
                <c:pt idx="86">
                  <c:v>48</c:v>
                </c:pt>
                <c:pt idx="87">
                  <c:v>48.5</c:v>
                </c:pt>
                <c:pt idx="88">
                  <c:v>49</c:v>
                </c:pt>
                <c:pt idx="89">
                  <c:v>49.5</c:v>
                </c:pt>
                <c:pt idx="90">
                  <c:v>50</c:v>
                </c:pt>
              </c:numCache>
            </c:numRef>
          </c:xVal>
          <c:yVal>
            <c:numRef>
              <c:f>'Seed size calculations'!$V$40:$V$130</c:f>
              <c:numCache>
                <c:formatCode>General</c:formatCode>
                <c:ptCount val="91"/>
                <c:pt idx="0">
                  <c:v>1797.1764374073405</c:v>
                </c:pt>
                <c:pt idx="1">
                  <c:v>1805.0322849880524</c:v>
                </c:pt>
                <c:pt idx="2">
                  <c:v>1811.6348459635701</c:v>
                </c:pt>
                <c:pt idx="3">
                  <c:v>1817.2035029721023</c:v>
                </c:pt>
                <c:pt idx="4">
                  <c:v>1821.906111776495</c:v>
                </c:pt>
                <c:pt idx="5">
                  <c:v>1825.8737799639575</c:v>
                </c:pt>
                <c:pt idx="6">
                  <c:v>1829.2107351219931</c:v>
                </c:pt>
                <c:pt idx="7">
                  <c:v>1832.0011109346981</c:v>
                </c:pt>
                <c:pt idx="8">
                  <c:v>1834.3137337382889</c:v>
                </c:pt>
                <c:pt idx="9">
                  <c:v>1836.2055741852662</c:v>
                </c:pt>
                <c:pt idx="10">
                  <c:v>1837.7242851668752</c:v>
                </c:pt>
                <c:pt idx="11">
                  <c:v>1838.9101003278699</c:v>
                </c:pt>
                <c:pt idx="12">
                  <c:v>1839.7972762901049</c:v>
                </c:pt>
                <c:pt idx="13">
                  <c:v>1840.4152035012175</c:v>
                </c:pt>
                <c:pt idx="14">
                  <c:v>1840.7892725995928</c:v>
                </c:pt>
                <c:pt idx="15">
                  <c:v>1840.9415578084097</c:v>
                </c:pt>
                <c:pt idx="16">
                  <c:v>1840.8913616048706</c:v>
                </c:pt>
                <c:pt idx="17">
                  <c:v>1840.6556529560032</c:v>
                </c:pt>
                <c:pt idx="18">
                  <c:v>1840.2494230026261</c:v>
                </c:pt>
                <c:pt idx="19">
                  <c:v>1839.6859760700588</c:v>
                </c:pt>
                <c:pt idx="20">
                  <c:v>1838.9771695413638</c:v>
                </c:pt>
                <c:pt idx="21">
                  <c:v>1838.1336129479478</c:v>
                </c:pt>
                <c:pt idx="22">
                  <c:v>1837.1648342756353</c:v>
                </c:pt>
                <c:pt idx="23">
                  <c:v>1836.0794197195808</c:v>
                </c:pt>
                <c:pt idx="24">
                  <c:v>1834.8851317867891</c:v>
                </c:pt>
                <c:pt idx="25">
                  <c:v>1833.5890096263058</c:v>
                </c:pt>
                <c:pt idx="26">
                  <c:v>1832.1974546828856</c:v>
                </c:pt>
                <c:pt idx="27">
                  <c:v>1830.7163041612002</c:v>
                </c:pt>
                <c:pt idx="28">
                  <c:v>1829.150894311525</c:v>
                </c:pt>
                <c:pt idx="29">
                  <c:v>1827.5061151728703</c:v>
                </c:pt>
                <c:pt idx="30">
                  <c:v>1825.7864581120614</c:v>
                </c:pt>
                <c:pt idx="31">
                  <c:v>1823.9960572598986</c:v>
                </c:pt>
                <c:pt idx="32">
                  <c:v>1822.1387257549297</c:v>
                </c:pt>
                <c:pt idx="33">
                  <c:v>1820.2179875514416</c:v>
                </c:pt>
                <c:pt idx="34">
                  <c:v>1818.2371054232424</c:v>
                </c:pt>
                <c:pt idx="35">
                  <c:v>1816.1991056928603</c:v>
                </c:pt>
                <c:pt idx="36">
                  <c:v>1814.106800132063</c:v>
                </c:pt>
                <c:pt idx="37">
                  <c:v>1811.9628054106895</c:v>
                </c:pt>
                <c:pt idx="38">
                  <c:v>1809.7695604136861</c:v>
                </c:pt>
                <c:pt idx="39">
                  <c:v>1807.5293416988397</c:v>
                </c:pt>
                <c:pt idx="40">
                  <c:v>1805.2442773280923</c:v>
                </c:pt>
                <c:pt idx="41">
                  <c:v>1802.9163592721161</c:v>
                </c:pt>
                <c:pt idx="42">
                  <c:v>1800.547454560005</c:v>
                </c:pt>
                <c:pt idx="43">
                  <c:v>1798.1393153223125</c:v>
                </c:pt>
                <c:pt idx="44">
                  <c:v>1795.6935878557581</c:v>
                </c:pt>
                <c:pt idx="45">
                  <c:v>1793.2118208209936</c:v>
                </c:pt>
                <c:pt idx="46">
                  <c:v>1790.6954726703489</c:v>
                </c:pt>
                <c:pt idx="47">
                  <c:v>1788.1459183901284</c:v>
                </c:pt>
                <c:pt idx="48">
                  <c:v>1785.5644556314578</c:v>
                </c:pt>
                <c:pt idx="49">
                  <c:v>1782.9523102945682</c:v>
                </c:pt>
                <c:pt idx="50">
                  <c:v>1780.3106416235253</c:v>
                </c:pt>
                <c:pt idx="51">
                  <c:v>1777.6405468616708</c:v>
                </c:pt>
                <c:pt idx="52">
                  <c:v>1774.9430655121109</c:v>
                </c:pt>
                <c:pt idx="53">
                  <c:v>1772.2191832425108</c:v>
                </c:pt>
                <c:pt idx="54">
                  <c:v>1769.4698354689749</c:v>
                </c:pt>
                <c:pt idx="55">
                  <c:v>1766.6959106499262</c:v>
                </c:pt>
                <c:pt idx="56">
                  <c:v>1763.8982533174897</c:v>
                </c:pt>
                <c:pt idx="57">
                  <c:v>1761.0776668708997</c:v>
                </c:pt>
                <c:pt idx="58">
                  <c:v>1758.2349161538423</c:v>
                </c:pt>
                <c:pt idx="59">
                  <c:v>1755.370729835332</c:v>
                </c:pt>
                <c:pt idx="60">
                  <c:v>1752.4858026116879</c:v>
                </c:pt>
                <c:pt idx="61">
                  <c:v>1749.580797245392</c:v>
                </c:pt>
                <c:pt idx="62">
                  <c:v>1746.6563464549972</c:v>
                </c:pt>
                <c:pt idx="63">
                  <c:v>1743.7130546688663</c:v>
                </c:pt>
                <c:pt idx="64">
                  <c:v>1740.7514996542491</c:v>
                </c:pt>
                <c:pt idx="65">
                  <c:v>1737.7722340321307</c:v>
                </c:pt>
                <c:pt idx="66">
                  <c:v>1734.7757866872082</c:v>
                </c:pt>
                <c:pt idx="67">
                  <c:v>1731.7626640815756</c:v>
                </c:pt>
                <c:pt idx="68">
                  <c:v>1728.7333514798017</c:v>
                </c:pt>
                <c:pt idx="69">
                  <c:v>1725.6883140924529</c:v>
                </c:pt>
                <c:pt idx="70">
                  <c:v>1722.6279981444136</c:v>
                </c:pt>
                <c:pt idx="71">
                  <c:v>1719.5528318738395</c:v>
                </c:pt>
                <c:pt idx="72">
                  <c:v>1716.4632264670302</c:v>
                </c:pt>
                <c:pt idx="73">
                  <c:v>1713.3595769340436</c:v>
                </c:pt>
                <c:pt idx="74">
                  <c:v>1710.2422629294836</c:v>
                </c:pt>
                <c:pt idx="75">
                  <c:v>1707.1116495224903</c:v>
                </c:pt>
                <c:pt idx="76">
                  <c:v>1703.9680879196328</c:v>
                </c:pt>
                <c:pt idx="77">
                  <c:v>1700.8119161440877</c:v>
                </c:pt>
                <c:pt idx="78">
                  <c:v>1697.6434596742197</c:v>
                </c:pt>
                <c:pt idx="79">
                  <c:v>1694.4630320444194</c:v>
                </c:pt>
                <c:pt idx="80">
                  <c:v>1691.2709354108142</c:v>
                </c:pt>
                <c:pt idx="81">
                  <c:v>1688.0674610842821</c:v>
                </c:pt>
                <c:pt idx="82">
                  <c:v>1684.8528900329793</c:v>
                </c:pt>
                <c:pt idx="83">
                  <c:v>1681.6274933564446</c:v>
                </c:pt>
                <c:pt idx="84">
                  <c:v>1678.3915327331717</c:v>
                </c:pt>
                <c:pt idx="85">
                  <c:v>1675.1452608433847</c:v>
                </c:pt>
                <c:pt idx="86">
                  <c:v>1671.8889217686581</c:v>
                </c:pt>
                <c:pt idx="87">
                  <c:v>1668.6227513698493</c:v>
                </c:pt>
                <c:pt idx="88">
                  <c:v>1665.3469776447494</c:v>
                </c:pt>
                <c:pt idx="89">
                  <c:v>1662.0618210667217</c:v>
                </c:pt>
                <c:pt idx="90">
                  <c:v>1658.7674949055258</c:v>
                </c:pt>
              </c:numCache>
            </c:numRef>
          </c:yVal>
          <c:smooth val="1"/>
          <c:extLst>
            <c:ext xmlns:c16="http://schemas.microsoft.com/office/drawing/2014/chart" uri="{C3380CC4-5D6E-409C-BE32-E72D297353CC}">
              <c16:uniqueId val="{00000000-0215-411C-B837-A1DA46C179D3}"/>
            </c:ext>
          </c:extLst>
        </c:ser>
        <c:dLbls>
          <c:showLegendKey val="0"/>
          <c:showVal val="0"/>
          <c:showCatName val="0"/>
          <c:showSerName val="0"/>
          <c:showPercent val="0"/>
          <c:showBubbleSize val="0"/>
        </c:dLbls>
        <c:axId val="641772344"/>
        <c:axId val="641768736"/>
      </c:scatterChart>
      <c:valAx>
        <c:axId val="641772344"/>
        <c:scaling>
          <c:orientation val="minMax"/>
          <c:max val="5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Hundred</a:t>
                </a:r>
                <a:r>
                  <a:rPr lang="en-US" baseline="0"/>
                  <a:t> Seed Weight (g)</a:t>
                </a:r>
                <a:endParaRPr lang="en-US"/>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1768736"/>
        <c:crosses val="autoZero"/>
        <c:crossBetween val="midCat"/>
        <c:majorUnit val="2"/>
      </c:valAx>
      <c:valAx>
        <c:axId val="641768736"/>
        <c:scaling>
          <c:orientation val="minMax"/>
          <c:min val="14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lgn="r">
                  <a:defRPr sz="1000" b="0" i="0" u="none" strike="noStrike" kern="1200" baseline="0">
                    <a:solidFill>
                      <a:schemeClr val="tx1">
                        <a:lumMod val="65000"/>
                        <a:lumOff val="35000"/>
                      </a:schemeClr>
                    </a:solidFill>
                    <a:latin typeface="+mn-lt"/>
                    <a:ea typeface="+mn-ea"/>
                    <a:cs typeface="+mn-cs"/>
                  </a:defRPr>
                </a:pPr>
                <a:r>
                  <a:rPr lang="en-US" baseline="0"/>
                  <a:t>Seed Yield (kg/ha)</a:t>
                </a:r>
              </a:p>
              <a:p>
                <a:pPr algn="r">
                  <a:defRPr/>
                </a:pPr>
                <a:endParaRPr lang="en-US"/>
              </a:p>
            </c:rich>
          </c:tx>
          <c:layout>
            <c:manualLayout>
              <c:xMode val="edge"/>
              <c:yMode val="edge"/>
              <c:x val="1.5932308824676829E-2"/>
              <c:y val="0.40326704300310889"/>
            </c:manualLayout>
          </c:layout>
          <c:overlay val="0"/>
          <c:spPr>
            <a:noFill/>
            <a:ln>
              <a:noFill/>
            </a:ln>
            <a:effectLst/>
          </c:spPr>
          <c:txPr>
            <a:bodyPr rot="-5400000" spcFirstLastPara="1" vertOverflow="ellipsis" vert="horz" wrap="square" anchor="ctr" anchorCtr="1"/>
            <a:lstStyle/>
            <a:p>
              <a:pPr algn="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1772344"/>
        <c:crosses val="autoZero"/>
        <c:crossBetween val="midCat"/>
        <c:majorUnit val="20"/>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The</a:t>
            </a:r>
            <a:r>
              <a:rPr lang="en-US" baseline="0"/>
              <a:t> Ideal Seed Size for Pea-Modeled with Testa Removed</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spPr>
            <a:ln w="19050" cap="rnd">
              <a:solidFill>
                <a:schemeClr val="tx1"/>
              </a:solidFill>
              <a:round/>
            </a:ln>
            <a:effectLst/>
          </c:spPr>
          <c:marker>
            <c:symbol val="circle"/>
            <c:size val="5"/>
            <c:spPr>
              <a:solidFill>
                <a:schemeClr val="tx1"/>
              </a:solidFill>
              <a:ln w="9525">
                <a:solidFill>
                  <a:schemeClr val="tx1"/>
                </a:solidFill>
              </a:ln>
              <a:effectLst/>
            </c:spPr>
          </c:marker>
          <c:xVal>
            <c:numRef>
              <c:f>'Seed size calculations'!$F$40:$F$130</c:f>
              <c:numCache>
                <c:formatCode>General</c:formatCode>
                <c:ptCount val="91"/>
                <c:pt idx="0">
                  <c:v>5</c:v>
                </c:pt>
                <c:pt idx="1">
                  <c:v>5.5</c:v>
                </c:pt>
                <c:pt idx="2">
                  <c:v>6</c:v>
                </c:pt>
                <c:pt idx="3">
                  <c:v>6.5</c:v>
                </c:pt>
                <c:pt idx="4">
                  <c:v>7.0000000000000009</c:v>
                </c:pt>
                <c:pt idx="5">
                  <c:v>7.5</c:v>
                </c:pt>
                <c:pt idx="6">
                  <c:v>8</c:v>
                </c:pt>
                <c:pt idx="7">
                  <c:v>8.5</c:v>
                </c:pt>
                <c:pt idx="8">
                  <c:v>9</c:v>
                </c:pt>
                <c:pt idx="9">
                  <c:v>9.5</c:v>
                </c:pt>
                <c:pt idx="10">
                  <c:v>10</c:v>
                </c:pt>
                <c:pt idx="11">
                  <c:v>10.5</c:v>
                </c:pt>
                <c:pt idx="12">
                  <c:v>11</c:v>
                </c:pt>
                <c:pt idx="13">
                  <c:v>11.5</c:v>
                </c:pt>
                <c:pt idx="14">
                  <c:v>12</c:v>
                </c:pt>
                <c:pt idx="15">
                  <c:v>12.5</c:v>
                </c:pt>
                <c:pt idx="16">
                  <c:v>13</c:v>
                </c:pt>
                <c:pt idx="17">
                  <c:v>13.5</c:v>
                </c:pt>
                <c:pt idx="18">
                  <c:v>14.000000000000002</c:v>
                </c:pt>
                <c:pt idx="19">
                  <c:v>14.499999999999998</c:v>
                </c:pt>
                <c:pt idx="20">
                  <c:v>15</c:v>
                </c:pt>
                <c:pt idx="21">
                  <c:v>15.5</c:v>
                </c:pt>
                <c:pt idx="22">
                  <c:v>16</c:v>
                </c:pt>
                <c:pt idx="23">
                  <c:v>16.5</c:v>
                </c:pt>
                <c:pt idx="24">
                  <c:v>17</c:v>
                </c:pt>
                <c:pt idx="25">
                  <c:v>17.5</c:v>
                </c:pt>
                <c:pt idx="26">
                  <c:v>18</c:v>
                </c:pt>
                <c:pt idx="27">
                  <c:v>18.5</c:v>
                </c:pt>
                <c:pt idx="28">
                  <c:v>19</c:v>
                </c:pt>
                <c:pt idx="29">
                  <c:v>19.5</c:v>
                </c:pt>
                <c:pt idx="30">
                  <c:v>20</c:v>
                </c:pt>
                <c:pt idx="31">
                  <c:v>20.5</c:v>
                </c:pt>
                <c:pt idx="32">
                  <c:v>21</c:v>
                </c:pt>
                <c:pt idx="33">
                  <c:v>21.5</c:v>
                </c:pt>
                <c:pt idx="34">
                  <c:v>22</c:v>
                </c:pt>
                <c:pt idx="35">
                  <c:v>22.5</c:v>
                </c:pt>
                <c:pt idx="36">
                  <c:v>23</c:v>
                </c:pt>
                <c:pt idx="37">
                  <c:v>23.5</c:v>
                </c:pt>
                <c:pt idx="38">
                  <c:v>24</c:v>
                </c:pt>
                <c:pt idx="39">
                  <c:v>24.5</c:v>
                </c:pt>
                <c:pt idx="40">
                  <c:v>25</c:v>
                </c:pt>
                <c:pt idx="41">
                  <c:v>25.5</c:v>
                </c:pt>
                <c:pt idx="42">
                  <c:v>26</c:v>
                </c:pt>
                <c:pt idx="43">
                  <c:v>26.5</c:v>
                </c:pt>
                <c:pt idx="44">
                  <c:v>27</c:v>
                </c:pt>
                <c:pt idx="45">
                  <c:v>27.500000000000004</c:v>
                </c:pt>
                <c:pt idx="46">
                  <c:v>28.000000000000004</c:v>
                </c:pt>
                <c:pt idx="47">
                  <c:v>28.499999999999996</c:v>
                </c:pt>
                <c:pt idx="48">
                  <c:v>28.999999999999996</c:v>
                </c:pt>
                <c:pt idx="49">
                  <c:v>29.5</c:v>
                </c:pt>
                <c:pt idx="50">
                  <c:v>30</c:v>
                </c:pt>
                <c:pt idx="51">
                  <c:v>30.5</c:v>
                </c:pt>
                <c:pt idx="52">
                  <c:v>31</c:v>
                </c:pt>
                <c:pt idx="53">
                  <c:v>31.5</c:v>
                </c:pt>
                <c:pt idx="54">
                  <c:v>32</c:v>
                </c:pt>
                <c:pt idx="55">
                  <c:v>32.5</c:v>
                </c:pt>
                <c:pt idx="56">
                  <c:v>33</c:v>
                </c:pt>
                <c:pt idx="57">
                  <c:v>33.5</c:v>
                </c:pt>
                <c:pt idx="58">
                  <c:v>34</c:v>
                </c:pt>
                <c:pt idx="59">
                  <c:v>34.5</c:v>
                </c:pt>
                <c:pt idx="60">
                  <c:v>35</c:v>
                </c:pt>
                <c:pt idx="61">
                  <c:v>35.5</c:v>
                </c:pt>
                <c:pt idx="62">
                  <c:v>36</c:v>
                </c:pt>
                <c:pt idx="63">
                  <c:v>36.5</c:v>
                </c:pt>
                <c:pt idx="64">
                  <c:v>37</c:v>
                </c:pt>
                <c:pt idx="65">
                  <c:v>37.5</c:v>
                </c:pt>
                <c:pt idx="66">
                  <c:v>38</c:v>
                </c:pt>
                <c:pt idx="67">
                  <c:v>38.5</c:v>
                </c:pt>
                <c:pt idx="68">
                  <c:v>39</c:v>
                </c:pt>
                <c:pt idx="69">
                  <c:v>39.5</c:v>
                </c:pt>
                <c:pt idx="70">
                  <c:v>40</c:v>
                </c:pt>
                <c:pt idx="71">
                  <c:v>40.5</c:v>
                </c:pt>
                <c:pt idx="72">
                  <c:v>41</c:v>
                </c:pt>
                <c:pt idx="73">
                  <c:v>41.5</c:v>
                </c:pt>
                <c:pt idx="74">
                  <c:v>42</c:v>
                </c:pt>
                <c:pt idx="75">
                  <c:v>42.5</c:v>
                </c:pt>
                <c:pt idx="76">
                  <c:v>43</c:v>
                </c:pt>
                <c:pt idx="77">
                  <c:v>43.5</c:v>
                </c:pt>
                <c:pt idx="78">
                  <c:v>44</c:v>
                </c:pt>
                <c:pt idx="79">
                  <c:v>44.5</c:v>
                </c:pt>
                <c:pt idx="80">
                  <c:v>45</c:v>
                </c:pt>
                <c:pt idx="81">
                  <c:v>45.5</c:v>
                </c:pt>
                <c:pt idx="82">
                  <c:v>46</c:v>
                </c:pt>
                <c:pt idx="83">
                  <c:v>46.5</c:v>
                </c:pt>
                <c:pt idx="84">
                  <c:v>47</c:v>
                </c:pt>
                <c:pt idx="85">
                  <c:v>47.5</c:v>
                </c:pt>
                <c:pt idx="86">
                  <c:v>48</c:v>
                </c:pt>
                <c:pt idx="87">
                  <c:v>48.5</c:v>
                </c:pt>
                <c:pt idx="88">
                  <c:v>49</c:v>
                </c:pt>
                <c:pt idx="89">
                  <c:v>49.5</c:v>
                </c:pt>
                <c:pt idx="90">
                  <c:v>50</c:v>
                </c:pt>
              </c:numCache>
            </c:numRef>
          </c:xVal>
          <c:yVal>
            <c:numRef>
              <c:f>'Seed size calculations'!$AC$40:$AC$130</c:f>
              <c:numCache>
                <c:formatCode>General</c:formatCode>
                <c:ptCount val="91"/>
                <c:pt idx="0">
                  <c:v>1496.1298331056262</c:v>
                </c:pt>
                <c:pt idx="1">
                  <c:v>1510.9755137422389</c:v>
                </c:pt>
                <c:pt idx="2">
                  <c:v>1523.8767908492161</c:v>
                </c:pt>
                <c:pt idx="3">
                  <c:v>1535.1683126734615</c:v>
                </c:pt>
                <c:pt idx="4">
                  <c:v>1545.1071548119239</c:v>
                </c:pt>
                <c:pt idx="5">
                  <c:v>1553.8948302148096</c:v>
                </c:pt>
                <c:pt idx="6">
                  <c:v>1561.6920527283853</c:v>
                </c:pt>
                <c:pt idx="7">
                  <c:v>1568.6289309643576</c:v>
                </c:pt>
                <c:pt idx="8">
                  <c:v>1574.8121849807094</c:v>
                </c:pt>
                <c:pt idx="9">
                  <c:v>1580.3303677781357</c:v>
                </c:pt>
                <c:pt idx="10">
                  <c:v>1585.2577163098449</c:v>
                </c:pt>
                <c:pt idx="11">
                  <c:v>1589.6570403962937</c:v>
                </c:pt>
                <c:pt idx="12">
                  <c:v>1593.5819230469724</c:v>
                </c:pt>
                <c:pt idx="13">
                  <c:v>1597.078419333943</c:v>
                </c:pt>
                <c:pt idx="14">
                  <c:v>1600.1863843630933</c:v>
                </c:pt>
                <c:pt idx="15">
                  <c:v>1602.9405230042103</c:v>
                </c:pt>
                <c:pt idx="16">
                  <c:v>1605.3712281952228</c:v>
                </c:pt>
                <c:pt idx="17">
                  <c:v>1607.5052566960005</c:v>
                </c:pt>
                <c:pt idx="18">
                  <c:v>1609.3662785167828</c:v>
                </c:pt>
                <c:pt idx="19">
                  <c:v>1610.975327196121</c:v>
                </c:pt>
                <c:pt idx="20">
                  <c:v>1612.3511715421148</c:v>
                </c:pt>
                <c:pt idx="21">
                  <c:v>1613.5106246353162</c:v>
                </c:pt>
                <c:pt idx="22">
                  <c:v>1614.468802317286</c:v>
                </c:pt>
                <c:pt idx="23">
                  <c:v>1615.2393407073596</c:v>
                </c:pt>
                <c:pt idx="24">
                  <c:v>1615.8345802589024</c:v>
                </c:pt>
                <c:pt idx="25">
                  <c:v>1616.2657223133253</c:v>
                </c:pt>
                <c:pt idx="26">
                  <c:v>1616.5429629126072</c:v>
                </c:pt>
                <c:pt idx="27">
                  <c:v>1616.6756077002385</c:v>
                </c:pt>
                <c:pt idx="28">
                  <c:v>1616.6721710114059</c:v>
                </c:pt>
                <c:pt idx="29">
                  <c:v>1616.5404616781691</c:v>
                </c:pt>
                <c:pt idx="30">
                  <c:v>1616.2876576187109</c:v>
                </c:pt>
                <c:pt idx="31">
                  <c:v>1615.9203709147705</c:v>
                </c:pt>
                <c:pt idx="32">
                  <c:v>1615.4447047879848</c:v>
                </c:pt>
                <c:pt idx="33">
                  <c:v>1614.8663036486546</c:v>
                </c:pt>
                <c:pt idx="34">
                  <c:v>1614.1903971975696</c:v>
                </c:pt>
                <c:pt idx="35">
                  <c:v>1613.4218394040361</c:v>
                </c:pt>
                <c:pt idx="36">
                  <c:v>1612.565143053828</c:v>
                </c:pt>
                <c:pt idx="37">
                  <c:v>1611.6245104541104</c:v>
                </c:pt>
                <c:pt idx="38">
                  <c:v>1610.6038607939668</c:v>
                </c:pt>
                <c:pt idx="39">
                  <c:v>1609.5068545856002</c:v>
                </c:pt>
                <c:pt idx="40">
                  <c:v>1608.3369155498253</c:v>
                </c:pt>
                <c:pt idx="41">
                  <c:v>1607.0972502579264</c:v>
                </c:pt>
                <c:pt idx="42">
                  <c:v>1605.7908657986095</c:v>
                </c:pt>
                <c:pt idx="43">
                  <c:v>1604.4205857020775</c:v>
                </c:pt>
                <c:pt idx="44">
                  <c:v>1602.9890643222441</c:v>
                </c:pt>
                <c:pt idx="45">
                  <c:v>1601.4987998516679</c:v>
                </c:pt>
                <c:pt idx="46">
                  <c:v>1599.9521461212632</c:v>
                </c:pt>
                <c:pt idx="47">
                  <c:v>1598.3513233175497</c:v>
                </c:pt>
                <c:pt idx="48">
                  <c:v>1596.6984277336724</c:v>
                </c:pt>
                <c:pt idx="49">
                  <c:v>1594.9954406561972</c:v>
                </c:pt>
                <c:pt idx="50">
                  <c:v>1593.2442364773592</c:v>
                </c:pt>
                <c:pt idx="51">
                  <c:v>1591.4465901118608</c:v>
                </c:pt>
                <c:pt idx="52">
                  <c:v>1589.6041837880807</c:v>
                </c:pt>
                <c:pt idx="53">
                  <c:v>1587.7186132755198</c:v>
                </c:pt>
                <c:pt idx="54">
                  <c:v>1585.7913936033601</c:v>
                </c:pt>
                <c:pt idx="55">
                  <c:v>1583.8239643188952</c:v>
                </c:pt>
                <c:pt idx="56">
                  <c:v>1581.817694329246</c:v>
                </c:pt>
                <c:pt idx="57">
                  <c:v>1579.7738863651157</c:v>
                </c:pt>
                <c:pt idx="58">
                  <c:v>1577.693781101183</c:v>
                </c:pt>
                <c:pt idx="59">
                  <c:v>1575.5785609641457</c:v>
                </c:pt>
                <c:pt idx="60">
                  <c:v>1573.4293536561929</c:v>
                </c:pt>
                <c:pt idx="61">
                  <c:v>1571.2472354188908</c:v>
                </c:pt>
                <c:pt idx="62">
                  <c:v>1569.0332340599191</c:v>
                </c:pt>
                <c:pt idx="63">
                  <c:v>1566.7883317629035</c:v>
                </c:pt>
                <c:pt idx="64">
                  <c:v>1564.5134676986038</c:v>
                </c:pt>
                <c:pt idx="65">
                  <c:v>1562.2095404539621</c:v>
                </c:pt>
                <c:pt idx="66">
                  <c:v>1559.8774102939158</c:v>
                </c:pt>
                <c:pt idx="67">
                  <c:v>1557.5179012695378</c:v>
                </c:pt>
                <c:pt idx="68">
                  <c:v>1555.1318031847538</c:v>
                </c:pt>
                <c:pt idx="69">
                  <c:v>1552.7198734328058</c:v>
                </c:pt>
                <c:pt idx="70">
                  <c:v>1550.2828387125833</c:v>
                </c:pt>
                <c:pt idx="71">
                  <c:v>1547.8213966340902</c:v>
                </c:pt>
                <c:pt idx="72">
                  <c:v>1545.3362172214477</c:v>
                </c:pt>
                <c:pt idx="73">
                  <c:v>1542.8279443211322</c:v>
                </c:pt>
                <c:pt idx="74">
                  <c:v>1540.2971969224859</c:v>
                </c:pt>
                <c:pt idx="75">
                  <c:v>1537.7445703969154</c:v>
                </c:pt>
                <c:pt idx="76">
                  <c:v>1535.1706376616785</c:v>
                </c:pt>
                <c:pt idx="77">
                  <c:v>1532.5759502736628</c:v>
                </c:pt>
                <c:pt idx="78">
                  <c:v>1529.9610394581016</c:v>
                </c:pt>
                <c:pt idx="79">
                  <c:v>1527.3264170768018</c:v>
                </c:pt>
                <c:pt idx="80">
                  <c:v>1524.672576540044</c:v>
                </c:pt>
                <c:pt idx="81">
                  <c:v>1521.9999936660445</c:v>
                </c:pt>
                <c:pt idx="82">
                  <c:v>1519.3091274914991</c:v>
                </c:pt>
                <c:pt idx="83">
                  <c:v>1516.600421036517</c:v>
                </c:pt>
                <c:pt idx="84">
                  <c:v>1513.8743020269417</c:v>
                </c:pt>
                <c:pt idx="85">
                  <c:v>1511.1311835768736</c:v>
                </c:pt>
                <c:pt idx="86">
                  <c:v>1508.371464833971</c:v>
                </c:pt>
                <c:pt idx="87">
                  <c:v>1505.5955315899114</c:v>
                </c:pt>
                <c:pt idx="88">
                  <c:v>1502.8037568582572</c:v>
                </c:pt>
                <c:pt idx="89">
                  <c:v>1499.9965014217375</c:v>
                </c:pt>
                <c:pt idx="90">
                  <c:v>1497.1741143508884</c:v>
                </c:pt>
              </c:numCache>
            </c:numRef>
          </c:yVal>
          <c:smooth val="1"/>
          <c:extLst>
            <c:ext xmlns:c16="http://schemas.microsoft.com/office/drawing/2014/chart" uri="{C3380CC4-5D6E-409C-BE32-E72D297353CC}">
              <c16:uniqueId val="{00000004-7DBF-4DD6-A9F2-2C6FB5122DE3}"/>
            </c:ext>
          </c:extLst>
        </c:ser>
        <c:dLbls>
          <c:showLegendKey val="0"/>
          <c:showVal val="0"/>
          <c:showCatName val="0"/>
          <c:showSerName val="0"/>
          <c:showPercent val="0"/>
          <c:showBubbleSize val="0"/>
        </c:dLbls>
        <c:axId val="476364368"/>
        <c:axId val="476364696"/>
      </c:scatterChart>
      <c:valAx>
        <c:axId val="476364368"/>
        <c:scaling>
          <c:orientation val="minMax"/>
          <c:max val="5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Hundred</a:t>
                </a:r>
                <a:r>
                  <a:rPr lang="en-US" baseline="0"/>
                  <a:t> Seed Weight (g)</a:t>
                </a:r>
                <a:endParaRPr lang="en-US"/>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6364696"/>
        <c:crosses val="autoZero"/>
        <c:crossBetween val="midCat"/>
        <c:majorUnit val="2"/>
      </c:valAx>
      <c:valAx>
        <c:axId val="4763646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Actual</a:t>
                </a:r>
                <a:r>
                  <a:rPr lang="en-US" baseline="0"/>
                  <a:t> Yield (kg/ha)</a:t>
                </a:r>
                <a:endParaRPr lang="en-US"/>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6364368"/>
        <c:crosses val="autoZero"/>
        <c:crossBetween val="midCat"/>
        <c:majorUnit val="1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4</xdr:col>
      <xdr:colOff>419099</xdr:colOff>
      <xdr:row>4</xdr:row>
      <xdr:rowOff>23812</xdr:rowOff>
    </xdr:from>
    <xdr:to>
      <xdr:col>12</xdr:col>
      <xdr:colOff>304800</xdr:colOff>
      <xdr:row>22</xdr:row>
      <xdr:rowOff>28576</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171450</xdr:colOff>
      <xdr:row>40</xdr:row>
      <xdr:rowOff>119061</xdr:rowOff>
    </xdr:from>
    <xdr:to>
      <xdr:col>14</xdr:col>
      <xdr:colOff>542925</xdr:colOff>
      <xdr:row>61</xdr:row>
      <xdr:rowOff>123824</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257175</xdr:colOff>
      <xdr:row>43</xdr:row>
      <xdr:rowOff>47625</xdr:rowOff>
    </xdr:from>
    <xdr:to>
      <xdr:col>30</xdr:col>
      <xdr:colOff>438150</xdr:colOff>
      <xdr:row>68</xdr:row>
      <xdr:rowOff>152401</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152399</xdr:colOff>
      <xdr:row>63</xdr:row>
      <xdr:rowOff>28575</xdr:rowOff>
    </xdr:from>
    <xdr:to>
      <xdr:col>14</xdr:col>
      <xdr:colOff>552449</xdr:colOff>
      <xdr:row>83</xdr:row>
      <xdr:rowOff>66675</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workbookViewId="0">
      <selection activeCell="G31" sqref="G31"/>
    </sheetView>
  </sheetViews>
  <sheetFormatPr defaultRowHeight="15" x14ac:dyDescent="0.25"/>
  <cols>
    <col min="2" max="2" width="42.5703125" customWidth="1"/>
    <col min="3" max="4" width="8.7109375" customWidth="1"/>
  </cols>
  <sheetData>
    <row r="1" spans="1:5" x14ac:dyDescent="0.25">
      <c r="B1" t="s">
        <v>0</v>
      </c>
      <c r="C1" t="s">
        <v>3</v>
      </c>
    </row>
    <row r="2" spans="1:5" x14ac:dyDescent="0.25">
      <c r="A2" t="s">
        <v>1</v>
      </c>
      <c r="B2" t="s">
        <v>57</v>
      </c>
      <c r="C2" t="s">
        <v>2</v>
      </c>
      <c r="D2" t="s">
        <v>58</v>
      </c>
      <c r="E2" t="s">
        <v>4</v>
      </c>
    </row>
    <row r="3" spans="1:5" x14ac:dyDescent="0.25">
      <c r="A3">
        <v>0.5</v>
      </c>
      <c r="B3">
        <f t="shared" ref="B3:B22" si="0">(2*3.14*0.5^2)+(2*3.14*0.5*A3)</f>
        <v>3.14</v>
      </c>
      <c r="C3">
        <f>15/(A3/0.5)</f>
        <v>15</v>
      </c>
      <c r="D3">
        <f>B3*C3</f>
        <v>47.1</v>
      </c>
    </row>
    <row r="4" spans="1:5" x14ac:dyDescent="0.25">
      <c r="A4">
        <v>1</v>
      </c>
      <c r="B4">
        <f t="shared" si="0"/>
        <v>4.71</v>
      </c>
      <c r="C4">
        <f>15/(A4/0.5)</f>
        <v>7.5</v>
      </c>
      <c r="D4">
        <f>B4*C4</f>
        <v>35.325000000000003</v>
      </c>
    </row>
    <row r="5" spans="1:5" x14ac:dyDescent="0.25">
      <c r="A5">
        <v>1.5</v>
      </c>
      <c r="B5">
        <f t="shared" si="0"/>
        <v>6.28</v>
      </c>
      <c r="C5">
        <f t="shared" ref="C5:C22" si="1">15/(A5/0.5)</f>
        <v>5</v>
      </c>
      <c r="D5">
        <f>B5*C5</f>
        <v>31.400000000000002</v>
      </c>
    </row>
    <row r="6" spans="1:5" x14ac:dyDescent="0.25">
      <c r="A6">
        <v>2</v>
      </c>
      <c r="B6">
        <f t="shared" si="0"/>
        <v>7.8500000000000005</v>
      </c>
      <c r="C6">
        <f t="shared" si="1"/>
        <v>3.75</v>
      </c>
      <c r="D6">
        <f>B6*C6</f>
        <v>29.437500000000004</v>
      </c>
    </row>
    <row r="7" spans="1:5" x14ac:dyDescent="0.25">
      <c r="A7">
        <v>2.5</v>
      </c>
      <c r="B7">
        <f t="shared" si="0"/>
        <v>9.42</v>
      </c>
      <c r="C7">
        <f t="shared" si="1"/>
        <v>3</v>
      </c>
      <c r="D7">
        <f t="shared" ref="D7:D22" si="2">B7*C7</f>
        <v>28.259999999999998</v>
      </c>
    </row>
    <row r="8" spans="1:5" x14ac:dyDescent="0.25">
      <c r="A8">
        <v>3</v>
      </c>
      <c r="B8">
        <f t="shared" si="0"/>
        <v>10.99</v>
      </c>
      <c r="C8">
        <f t="shared" si="1"/>
        <v>2.5</v>
      </c>
      <c r="D8">
        <f t="shared" si="2"/>
        <v>27.475000000000001</v>
      </c>
    </row>
    <row r="9" spans="1:5" x14ac:dyDescent="0.25">
      <c r="A9">
        <v>3.5</v>
      </c>
      <c r="B9">
        <f t="shared" si="0"/>
        <v>12.56</v>
      </c>
      <c r="C9">
        <f t="shared" si="1"/>
        <v>2.1428571428571428</v>
      </c>
      <c r="D9">
        <f t="shared" si="2"/>
        <v>26.914285714285715</v>
      </c>
    </row>
    <row r="10" spans="1:5" x14ac:dyDescent="0.25">
      <c r="A10">
        <v>4</v>
      </c>
      <c r="B10">
        <f t="shared" si="0"/>
        <v>14.13</v>
      </c>
      <c r="C10">
        <f t="shared" si="1"/>
        <v>1.875</v>
      </c>
      <c r="D10">
        <f t="shared" si="2"/>
        <v>26.493750000000002</v>
      </c>
    </row>
    <row r="11" spans="1:5" x14ac:dyDescent="0.25">
      <c r="A11">
        <v>4.5</v>
      </c>
      <c r="B11">
        <f t="shared" si="0"/>
        <v>15.700000000000001</v>
      </c>
      <c r="C11">
        <f t="shared" si="1"/>
        <v>1.6666666666666667</v>
      </c>
      <c r="D11">
        <f t="shared" si="2"/>
        <v>26.166666666666668</v>
      </c>
    </row>
    <row r="12" spans="1:5" x14ac:dyDescent="0.25">
      <c r="A12">
        <v>5</v>
      </c>
      <c r="B12">
        <f t="shared" si="0"/>
        <v>17.27</v>
      </c>
      <c r="C12">
        <f t="shared" si="1"/>
        <v>1.5</v>
      </c>
      <c r="D12">
        <f t="shared" si="2"/>
        <v>25.905000000000001</v>
      </c>
    </row>
    <row r="13" spans="1:5" x14ac:dyDescent="0.25">
      <c r="A13">
        <v>5.5</v>
      </c>
      <c r="B13">
        <f t="shared" si="0"/>
        <v>18.84</v>
      </c>
      <c r="C13">
        <f t="shared" si="1"/>
        <v>1.3636363636363635</v>
      </c>
      <c r="D13">
        <f t="shared" si="2"/>
        <v>25.690909090909088</v>
      </c>
    </row>
    <row r="14" spans="1:5" x14ac:dyDescent="0.25">
      <c r="A14">
        <v>6</v>
      </c>
      <c r="B14">
        <f t="shared" si="0"/>
        <v>20.41</v>
      </c>
      <c r="C14">
        <f t="shared" si="1"/>
        <v>1.25</v>
      </c>
      <c r="D14">
        <f t="shared" si="2"/>
        <v>25.512499999999999</v>
      </c>
    </row>
    <row r="15" spans="1:5" x14ac:dyDescent="0.25">
      <c r="A15">
        <v>6.5</v>
      </c>
      <c r="B15">
        <f t="shared" si="0"/>
        <v>21.98</v>
      </c>
      <c r="C15">
        <f t="shared" si="1"/>
        <v>1.1538461538461537</v>
      </c>
      <c r="D15">
        <f t="shared" si="2"/>
        <v>25.361538461538458</v>
      </c>
    </row>
    <row r="16" spans="1:5" x14ac:dyDescent="0.25">
      <c r="A16">
        <v>7</v>
      </c>
      <c r="B16">
        <f t="shared" si="0"/>
        <v>23.55</v>
      </c>
      <c r="C16">
        <f t="shared" si="1"/>
        <v>1.0714285714285714</v>
      </c>
      <c r="D16">
        <f t="shared" si="2"/>
        <v>25.232142857142858</v>
      </c>
    </row>
    <row r="17" spans="1:4" x14ac:dyDescent="0.25">
      <c r="A17">
        <v>7.5</v>
      </c>
      <c r="B17">
        <f t="shared" si="0"/>
        <v>25.12</v>
      </c>
      <c r="C17">
        <f t="shared" si="1"/>
        <v>1</v>
      </c>
      <c r="D17">
        <f t="shared" si="2"/>
        <v>25.12</v>
      </c>
    </row>
    <row r="18" spans="1:4" x14ac:dyDescent="0.25">
      <c r="A18">
        <v>8</v>
      </c>
      <c r="B18">
        <f t="shared" si="0"/>
        <v>26.69</v>
      </c>
      <c r="C18">
        <f t="shared" si="1"/>
        <v>0.9375</v>
      </c>
      <c r="D18">
        <f t="shared" si="2"/>
        <v>25.021875000000001</v>
      </c>
    </row>
    <row r="19" spans="1:4" x14ac:dyDescent="0.25">
      <c r="A19">
        <v>8.5</v>
      </c>
      <c r="B19">
        <f t="shared" si="0"/>
        <v>28.26</v>
      </c>
      <c r="C19">
        <f t="shared" si="1"/>
        <v>0.88235294117647056</v>
      </c>
      <c r="D19">
        <f t="shared" si="2"/>
        <v>24.935294117647061</v>
      </c>
    </row>
    <row r="20" spans="1:4" x14ac:dyDescent="0.25">
      <c r="A20">
        <v>9</v>
      </c>
      <c r="B20">
        <f t="shared" si="0"/>
        <v>29.830000000000002</v>
      </c>
      <c r="C20">
        <f t="shared" si="1"/>
        <v>0.83333333333333337</v>
      </c>
      <c r="D20">
        <f t="shared" si="2"/>
        <v>24.858333333333334</v>
      </c>
    </row>
    <row r="21" spans="1:4" x14ac:dyDescent="0.25">
      <c r="A21">
        <v>9.5</v>
      </c>
      <c r="B21">
        <f t="shared" si="0"/>
        <v>31.400000000000002</v>
      </c>
      <c r="C21">
        <f t="shared" si="1"/>
        <v>0.78947368421052633</v>
      </c>
      <c r="D21">
        <f t="shared" si="2"/>
        <v>24.789473684210527</v>
      </c>
    </row>
    <row r="22" spans="1:4" x14ac:dyDescent="0.25">
      <c r="A22">
        <v>10</v>
      </c>
      <c r="B22">
        <f t="shared" si="0"/>
        <v>32.97</v>
      </c>
      <c r="C22">
        <f t="shared" si="1"/>
        <v>0.75</v>
      </c>
      <c r="D22">
        <f t="shared" si="2"/>
        <v>24.727499999999999</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9"/>
  <sheetViews>
    <sheetView tabSelected="1" topLeftCell="G43" workbookViewId="0">
      <selection activeCell="P38" sqref="P38"/>
    </sheetView>
  </sheetViews>
  <sheetFormatPr defaultRowHeight="15" customHeight="1" x14ac:dyDescent="0.25"/>
  <cols>
    <col min="1" max="1" width="13.7109375" customWidth="1"/>
    <col min="2" max="2" width="10.7109375" customWidth="1"/>
    <col min="3" max="3" width="8.140625" customWidth="1"/>
    <col min="4" max="4" width="8.28515625" customWidth="1"/>
    <col min="5" max="5" width="6.42578125" customWidth="1"/>
    <col min="7" max="7" width="7.42578125" customWidth="1"/>
    <col min="12" max="12" width="6.140625" customWidth="1"/>
    <col min="14" max="14" width="12.28515625" customWidth="1"/>
    <col min="16" max="16" width="10.5703125" customWidth="1"/>
    <col min="17" max="17" width="9.140625" style="3"/>
    <col min="18" max="18" width="14.42578125" customWidth="1"/>
    <col min="19" max="20" width="8.5703125" customWidth="1"/>
  </cols>
  <sheetData>
    <row r="1" spans="1:30" ht="15" customHeight="1" x14ac:dyDescent="0.3">
      <c r="A1" s="24" t="s">
        <v>34</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row>
    <row r="2" spans="1:30" ht="25.5" customHeight="1" x14ac:dyDescent="0.35">
      <c r="A2" s="17" t="s">
        <v>62</v>
      </c>
      <c r="B2" s="17"/>
      <c r="C2" s="15"/>
      <c r="D2" s="15"/>
      <c r="E2" s="15"/>
      <c r="F2" s="15"/>
      <c r="G2" s="15"/>
      <c r="H2" s="15"/>
      <c r="I2" s="15"/>
      <c r="J2" s="15"/>
      <c r="K2" s="15"/>
      <c r="L2" s="15"/>
      <c r="M2" s="15"/>
      <c r="N2" s="15"/>
      <c r="O2" s="15"/>
      <c r="P2" s="15"/>
      <c r="Q2"/>
      <c r="R2" s="15"/>
    </row>
    <row r="3" spans="1:30" ht="15" customHeight="1" x14ac:dyDescent="0.25">
      <c r="A3" s="7" t="s">
        <v>54</v>
      </c>
      <c r="B3" s="23"/>
      <c r="C3" s="7"/>
      <c r="D3" s="7"/>
      <c r="E3" s="7"/>
      <c r="F3" s="7"/>
      <c r="G3" s="7"/>
      <c r="H3" s="7"/>
      <c r="I3" s="7"/>
      <c r="J3" s="7"/>
      <c r="K3" s="7"/>
      <c r="L3" s="7"/>
      <c r="M3" s="7"/>
      <c r="N3" s="7"/>
      <c r="O3" s="7"/>
      <c r="P3" s="7"/>
      <c r="Q3"/>
      <c r="R3" s="7"/>
      <c r="S3" s="7"/>
      <c r="T3" s="20"/>
      <c r="U3" s="7"/>
      <c r="V3" s="20"/>
      <c r="W3" s="7"/>
      <c r="X3" s="7"/>
      <c r="Y3" s="7"/>
      <c r="Z3" s="7"/>
      <c r="AA3" s="7"/>
      <c r="AB3" s="7"/>
      <c r="AC3" s="20"/>
      <c r="AD3" s="7"/>
    </row>
    <row r="4" spans="1:30" ht="15" customHeight="1" x14ac:dyDescent="0.25">
      <c r="A4" s="23" t="s">
        <v>71</v>
      </c>
      <c r="B4" s="23"/>
      <c r="C4" s="23"/>
      <c r="D4" s="23"/>
      <c r="E4" s="23"/>
      <c r="F4" s="23"/>
      <c r="G4" s="23"/>
      <c r="H4" s="23"/>
      <c r="I4" s="23"/>
      <c r="J4" s="23"/>
      <c r="K4" s="23"/>
      <c r="L4" s="23"/>
      <c r="M4" s="23"/>
      <c r="N4" s="23"/>
      <c r="O4" s="23"/>
      <c r="P4" s="23"/>
      <c r="Q4"/>
      <c r="R4" s="23"/>
      <c r="S4" s="23"/>
      <c r="T4" s="23"/>
      <c r="U4" s="23"/>
      <c r="V4" s="23"/>
      <c r="W4" s="23"/>
      <c r="X4" s="23"/>
      <c r="Y4" s="23"/>
      <c r="Z4" s="23"/>
      <c r="AA4" s="23"/>
      <c r="AB4" s="23"/>
      <c r="AC4" s="23"/>
      <c r="AD4" s="23"/>
    </row>
    <row r="5" spans="1:30" ht="15" customHeight="1" x14ac:dyDescent="0.25">
      <c r="A5" s="5" t="s">
        <v>22</v>
      </c>
      <c r="B5" s="5"/>
      <c r="C5" s="5"/>
      <c r="D5" s="5"/>
      <c r="E5" s="5"/>
      <c r="F5" s="5"/>
      <c r="G5" s="5"/>
      <c r="H5" s="5"/>
      <c r="I5" s="5"/>
      <c r="J5" s="5"/>
      <c r="K5" s="5"/>
      <c r="L5" s="5"/>
      <c r="M5" s="5"/>
      <c r="N5" s="5"/>
      <c r="O5" s="5"/>
      <c r="P5" s="5"/>
      <c r="Q5"/>
      <c r="R5" s="5"/>
      <c r="S5" s="5"/>
      <c r="T5" s="5"/>
      <c r="U5" s="5"/>
      <c r="V5" s="5"/>
      <c r="W5" s="5"/>
      <c r="X5" s="5"/>
      <c r="Y5" s="5"/>
      <c r="Z5" s="5"/>
      <c r="AA5" s="5"/>
      <c r="AB5" s="5"/>
      <c r="AC5" s="5"/>
      <c r="AD5" s="5"/>
    </row>
    <row r="6" spans="1:30" ht="15" customHeight="1" x14ac:dyDescent="0.25">
      <c r="A6" s="25" t="s">
        <v>35</v>
      </c>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row>
    <row r="7" spans="1:30" ht="15" customHeight="1" x14ac:dyDescent="0.25">
      <c r="A7" s="25" t="s">
        <v>36</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row>
    <row r="8" spans="1:30" ht="15" customHeight="1" x14ac:dyDescent="0.25">
      <c r="A8" s="5" t="s">
        <v>37</v>
      </c>
      <c r="B8" s="5"/>
      <c r="C8" s="5"/>
      <c r="D8" s="5"/>
      <c r="E8" s="5"/>
      <c r="F8" s="5"/>
      <c r="G8" s="5"/>
      <c r="H8" s="5"/>
      <c r="I8" s="5"/>
      <c r="J8" s="5"/>
      <c r="K8" s="5"/>
      <c r="L8" s="5"/>
      <c r="M8" s="5"/>
      <c r="N8" s="5"/>
      <c r="O8" s="5"/>
      <c r="P8" s="5"/>
      <c r="Q8"/>
      <c r="R8" s="5"/>
      <c r="S8" s="5"/>
      <c r="T8" s="5"/>
      <c r="U8" s="5"/>
      <c r="V8" s="5"/>
      <c r="W8" s="5"/>
      <c r="X8" s="5"/>
      <c r="Y8" s="5"/>
      <c r="Z8" s="5"/>
      <c r="AA8" s="5"/>
      <c r="AB8" s="5"/>
      <c r="AC8" s="5"/>
      <c r="AD8" s="5"/>
    </row>
    <row r="9" spans="1:30" ht="15" customHeight="1" x14ac:dyDescent="0.25">
      <c r="A9" s="5" t="s">
        <v>23</v>
      </c>
      <c r="B9" s="5"/>
      <c r="C9" s="5"/>
      <c r="D9" s="5"/>
      <c r="E9" s="5"/>
      <c r="F9" s="5"/>
      <c r="G9" s="5"/>
      <c r="H9" s="5"/>
      <c r="I9" s="5"/>
      <c r="J9" s="5"/>
      <c r="K9" s="5"/>
      <c r="L9" s="5"/>
      <c r="M9" s="5"/>
      <c r="N9" s="5"/>
      <c r="O9" s="5"/>
      <c r="P9" s="5"/>
      <c r="Q9"/>
      <c r="R9" s="5"/>
      <c r="S9" s="5"/>
      <c r="T9" s="5"/>
      <c r="U9" s="5"/>
      <c r="V9" s="5"/>
      <c r="W9" s="5"/>
      <c r="X9" s="5"/>
      <c r="Y9" s="5"/>
      <c r="Z9" s="5"/>
      <c r="AA9" s="5"/>
      <c r="AB9" s="5"/>
      <c r="AC9" s="5"/>
      <c r="AD9" s="5"/>
    </row>
    <row r="10" spans="1:30" ht="15" customHeight="1" x14ac:dyDescent="0.25">
      <c r="A10" s="5" t="s">
        <v>60</v>
      </c>
      <c r="B10" s="5"/>
      <c r="C10" s="5"/>
      <c r="D10" s="5"/>
      <c r="E10" s="5"/>
      <c r="F10" s="5"/>
      <c r="G10" s="5"/>
      <c r="H10" s="5"/>
      <c r="I10" s="5"/>
      <c r="J10" s="5"/>
      <c r="K10" s="5"/>
      <c r="L10" s="5"/>
      <c r="M10" s="5"/>
      <c r="N10" s="5"/>
      <c r="O10" s="5"/>
      <c r="P10" s="5"/>
      <c r="Q10"/>
      <c r="R10" s="5"/>
      <c r="S10" s="5"/>
      <c r="T10" s="5"/>
      <c r="U10" s="5"/>
      <c r="V10" s="5"/>
      <c r="W10" s="5"/>
      <c r="X10" s="5"/>
      <c r="Y10" s="5"/>
      <c r="Z10" s="5"/>
      <c r="AA10" s="5"/>
      <c r="AB10" s="5"/>
      <c r="AC10" s="5"/>
      <c r="AD10" s="5"/>
    </row>
    <row r="11" spans="1:30" ht="15" customHeight="1" x14ac:dyDescent="0.25">
      <c r="A11" s="5" t="s">
        <v>24</v>
      </c>
      <c r="B11" s="5"/>
      <c r="C11" s="5"/>
      <c r="D11" s="5"/>
      <c r="E11" s="5"/>
      <c r="F11" s="5"/>
      <c r="G11" s="5"/>
      <c r="H11" s="5"/>
      <c r="I11" s="5"/>
      <c r="J11" s="5"/>
      <c r="K11" s="5"/>
      <c r="L11" s="5"/>
      <c r="M11" s="5"/>
      <c r="N11" s="5"/>
      <c r="O11" s="5"/>
      <c r="P11" s="5"/>
      <c r="Q11"/>
      <c r="R11" s="5"/>
      <c r="S11" s="5"/>
      <c r="T11" s="5"/>
      <c r="U11" s="5"/>
      <c r="V11" s="5"/>
      <c r="W11" s="5"/>
      <c r="X11" s="5"/>
      <c r="Y11" s="5"/>
      <c r="Z11" s="5"/>
      <c r="AA11" s="5"/>
      <c r="AB11" s="5"/>
      <c r="AC11" s="5"/>
      <c r="AD11" s="5"/>
    </row>
    <row r="12" spans="1:30" ht="15" customHeight="1" x14ac:dyDescent="0.25">
      <c r="A12" s="5" t="s">
        <v>38</v>
      </c>
      <c r="B12" s="5"/>
      <c r="C12" s="5"/>
      <c r="D12" s="5"/>
      <c r="E12" s="5"/>
      <c r="F12" s="5"/>
      <c r="G12" s="5"/>
      <c r="H12" s="5"/>
      <c r="I12" s="5"/>
      <c r="J12" s="5"/>
      <c r="K12" s="5"/>
      <c r="L12" s="5"/>
      <c r="M12" s="5"/>
      <c r="N12" s="5"/>
      <c r="O12" s="5"/>
      <c r="P12" s="5"/>
      <c r="Q12"/>
      <c r="R12" s="5"/>
      <c r="S12" s="5"/>
      <c r="T12" s="5"/>
      <c r="U12" s="5"/>
      <c r="V12" s="5"/>
      <c r="W12" s="5"/>
      <c r="X12" s="5"/>
      <c r="Y12" s="5"/>
      <c r="Z12" s="5"/>
      <c r="AA12" s="5"/>
      <c r="AB12" s="5"/>
      <c r="AC12" s="5"/>
      <c r="AD12" s="5"/>
    </row>
    <row r="13" spans="1:30" ht="15" customHeight="1" x14ac:dyDescent="0.25">
      <c r="A13" s="5" t="s">
        <v>61</v>
      </c>
      <c r="B13" s="5"/>
      <c r="C13" s="5"/>
      <c r="D13" s="5"/>
      <c r="E13" s="5"/>
      <c r="F13" s="5"/>
      <c r="G13" s="5"/>
      <c r="H13" s="5"/>
      <c r="I13" s="5"/>
      <c r="J13" s="5"/>
      <c r="K13" s="5"/>
      <c r="L13" s="5"/>
      <c r="M13" s="5"/>
      <c r="N13" s="5"/>
      <c r="O13" s="5"/>
      <c r="P13" s="5"/>
      <c r="Q13"/>
      <c r="R13" s="5"/>
      <c r="S13" s="5"/>
      <c r="T13" s="5"/>
      <c r="U13" s="5"/>
      <c r="V13" s="5"/>
      <c r="W13" s="5"/>
      <c r="X13" s="5"/>
      <c r="Y13" s="5"/>
      <c r="Z13" s="5"/>
      <c r="AA13" s="5"/>
      <c r="AB13" s="5"/>
      <c r="AC13" s="5"/>
      <c r="AD13" s="5"/>
    </row>
    <row r="14" spans="1:30" ht="15" customHeight="1" x14ac:dyDescent="0.25">
      <c r="A14" s="5" t="s">
        <v>25</v>
      </c>
      <c r="B14" s="5"/>
      <c r="C14" s="5"/>
      <c r="D14" s="5"/>
      <c r="E14" s="5"/>
      <c r="F14" s="5"/>
      <c r="G14" s="5"/>
      <c r="H14" s="5"/>
      <c r="I14" s="5"/>
      <c r="J14" s="5"/>
      <c r="K14" s="5"/>
      <c r="L14" s="5"/>
      <c r="M14" s="5"/>
      <c r="N14" s="5"/>
      <c r="O14" s="5"/>
      <c r="P14" s="5"/>
      <c r="Q14"/>
      <c r="R14" s="5"/>
      <c r="S14" s="5"/>
      <c r="T14" s="5"/>
      <c r="U14" s="5"/>
      <c r="V14" s="5"/>
      <c r="W14" s="5"/>
      <c r="X14" s="5"/>
      <c r="Y14" s="5"/>
      <c r="Z14" s="5"/>
      <c r="AA14" s="5"/>
      <c r="AB14" s="5"/>
      <c r="AC14" s="5"/>
      <c r="AD14" s="5"/>
    </row>
    <row r="15" spans="1:30" ht="15" customHeight="1" x14ac:dyDescent="0.25">
      <c r="A15" s="5" t="s">
        <v>26</v>
      </c>
      <c r="B15" s="5"/>
      <c r="C15" s="5"/>
      <c r="D15" s="5"/>
      <c r="E15" s="5"/>
      <c r="F15" s="5"/>
      <c r="G15" s="5"/>
      <c r="H15" s="5"/>
      <c r="I15" s="5"/>
      <c r="J15" s="5"/>
      <c r="K15" s="5"/>
      <c r="L15" s="5"/>
      <c r="M15" s="5"/>
      <c r="N15" s="5"/>
      <c r="O15" s="5"/>
      <c r="P15" s="5"/>
      <c r="Q15"/>
      <c r="R15" s="5"/>
      <c r="S15" s="5"/>
      <c r="T15" s="5"/>
      <c r="U15" s="5"/>
      <c r="V15" s="5"/>
      <c r="W15" s="5"/>
      <c r="X15" s="5"/>
      <c r="Y15" s="5"/>
      <c r="Z15" s="5"/>
      <c r="AA15" s="5"/>
      <c r="AB15" s="5"/>
      <c r="AC15" s="5"/>
      <c r="AD15" s="5"/>
    </row>
    <row r="16" spans="1:30" ht="15" customHeight="1" x14ac:dyDescent="0.25">
      <c r="A16" s="5" t="s">
        <v>27</v>
      </c>
      <c r="B16" s="5"/>
      <c r="C16" s="5"/>
      <c r="D16" s="5"/>
      <c r="E16" s="5"/>
      <c r="F16" s="5"/>
      <c r="G16" s="5"/>
      <c r="H16" s="5"/>
      <c r="I16" s="5"/>
      <c r="J16" s="5"/>
      <c r="K16" s="5"/>
      <c r="L16" s="5"/>
      <c r="M16" s="5"/>
      <c r="N16" s="5"/>
      <c r="O16" s="5"/>
      <c r="P16" s="5"/>
      <c r="Q16"/>
      <c r="R16" s="5"/>
      <c r="S16" s="5"/>
      <c r="T16" s="5"/>
      <c r="U16" s="5"/>
      <c r="V16" s="5"/>
      <c r="W16" s="5"/>
      <c r="X16" s="5"/>
      <c r="Y16" s="5"/>
      <c r="Z16" s="5"/>
      <c r="AA16" s="5"/>
      <c r="AB16" s="5"/>
      <c r="AC16" s="5"/>
      <c r="AD16" s="5"/>
    </row>
    <row r="17" spans="1:30" ht="15" customHeight="1" x14ac:dyDescent="0.25">
      <c r="A17" s="5" t="s">
        <v>59</v>
      </c>
      <c r="B17" s="5"/>
      <c r="C17" s="5"/>
      <c r="D17" s="5"/>
      <c r="E17" s="5"/>
      <c r="F17" s="5"/>
      <c r="G17" s="5"/>
      <c r="H17" s="5"/>
      <c r="I17" s="5"/>
      <c r="J17" s="5"/>
      <c r="K17" s="5"/>
      <c r="L17" s="5"/>
      <c r="M17" s="5"/>
      <c r="N17" s="5"/>
      <c r="O17" s="5"/>
      <c r="P17" s="5"/>
      <c r="Q17"/>
      <c r="R17" s="5"/>
      <c r="S17" s="5"/>
      <c r="T17" s="5"/>
      <c r="U17" s="5"/>
      <c r="V17" s="5"/>
      <c r="W17" s="5"/>
      <c r="X17" s="5"/>
      <c r="Y17" s="5"/>
      <c r="Z17" s="5"/>
      <c r="AA17" s="5"/>
      <c r="AB17" s="5"/>
      <c r="AC17" s="5"/>
      <c r="AD17" s="5"/>
    </row>
    <row r="18" spans="1:30" ht="15" customHeight="1" x14ac:dyDescent="0.25">
      <c r="A18" s="5" t="s">
        <v>28</v>
      </c>
      <c r="B18" s="5"/>
      <c r="C18" s="5"/>
      <c r="D18" s="5"/>
      <c r="E18" s="5"/>
      <c r="F18" s="5"/>
      <c r="G18" s="5"/>
      <c r="H18" s="5"/>
      <c r="I18" s="5"/>
      <c r="J18" s="5"/>
      <c r="K18" s="5"/>
      <c r="L18" s="5"/>
      <c r="M18" s="5"/>
      <c r="N18" s="5"/>
      <c r="O18" s="5"/>
      <c r="P18" s="5"/>
      <c r="Q18"/>
      <c r="R18" s="5"/>
      <c r="S18" s="5"/>
      <c r="T18" s="5"/>
      <c r="U18" s="5"/>
      <c r="V18" s="5"/>
      <c r="W18" s="5"/>
      <c r="X18" s="5"/>
      <c r="Y18" s="5"/>
      <c r="Z18" s="5"/>
      <c r="AA18" s="5"/>
      <c r="AB18" s="5"/>
      <c r="AC18" s="5"/>
      <c r="AD18" s="5"/>
    </row>
    <row r="19" spans="1:30" ht="15" customHeight="1" x14ac:dyDescent="0.25">
      <c r="A19" s="6" t="s">
        <v>52</v>
      </c>
      <c r="B19" s="6"/>
      <c r="C19" s="5"/>
      <c r="D19" s="5"/>
      <c r="E19" s="5"/>
      <c r="F19" s="5"/>
      <c r="G19" s="5"/>
      <c r="H19" s="5"/>
      <c r="I19" s="5"/>
      <c r="J19" s="5"/>
      <c r="K19" s="5"/>
      <c r="L19" s="5"/>
      <c r="M19" s="5"/>
      <c r="N19" s="5"/>
      <c r="O19" s="5"/>
      <c r="P19" s="5"/>
      <c r="Q19"/>
      <c r="R19" s="5"/>
      <c r="S19" s="5"/>
      <c r="T19" s="5"/>
      <c r="U19" s="5"/>
      <c r="V19" s="5"/>
      <c r="W19" s="5"/>
      <c r="X19" s="5"/>
      <c r="Y19" s="5"/>
      <c r="Z19" s="5"/>
      <c r="AA19" s="5"/>
      <c r="AB19" s="5"/>
      <c r="AC19" s="5"/>
      <c r="AD19" s="5"/>
    </row>
    <row r="20" spans="1:30" ht="15" customHeight="1" x14ac:dyDescent="0.25">
      <c r="A20" s="5" t="s">
        <v>39</v>
      </c>
      <c r="B20" s="5"/>
      <c r="C20" s="5"/>
      <c r="D20" s="5"/>
      <c r="E20" s="5"/>
      <c r="F20" s="5"/>
      <c r="G20" s="5"/>
      <c r="H20" s="5"/>
      <c r="I20" s="5"/>
      <c r="J20" s="5"/>
      <c r="K20" s="5"/>
      <c r="L20" s="5"/>
      <c r="M20" s="5"/>
      <c r="N20" s="5"/>
      <c r="O20" s="5"/>
      <c r="P20" s="5"/>
      <c r="Q20"/>
      <c r="R20" s="5"/>
      <c r="S20" s="5"/>
      <c r="T20" s="5"/>
      <c r="U20" s="5"/>
      <c r="V20" s="5"/>
      <c r="W20" s="5"/>
      <c r="X20" s="5"/>
      <c r="Y20" s="5"/>
      <c r="Z20" s="5"/>
      <c r="AA20" s="5"/>
      <c r="AB20" s="5"/>
      <c r="AC20" s="5"/>
      <c r="AD20" s="5"/>
    </row>
    <row r="21" spans="1:30" ht="15" customHeight="1" x14ac:dyDescent="0.25">
      <c r="A21" s="5" t="s">
        <v>29</v>
      </c>
      <c r="B21" s="5"/>
      <c r="C21" s="5"/>
      <c r="D21" s="5"/>
      <c r="E21" s="5"/>
      <c r="F21" s="5"/>
      <c r="G21" s="5"/>
      <c r="H21" s="5"/>
      <c r="I21" s="5"/>
      <c r="J21" s="5"/>
      <c r="K21" s="5"/>
      <c r="L21" s="5"/>
      <c r="M21" s="5"/>
      <c r="N21" s="5"/>
      <c r="O21" s="5"/>
      <c r="P21" s="5"/>
      <c r="Q21"/>
      <c r="R21" s="5"/>
      <c r="S21" s="5"/>
      <c r="T21" s="5"/>
      <c r="U21" s="5"/>
      <c r="V21" s="5"/>
      <c r="W21" s="5"/>
      <c r="X21" s="5"/>
      <c r="Y21" s="5"/>
      <c r="Z21" s="5"/>
      <c r="AA21" s="5"/>
      <c r="AB21" s="5"/>
      <c r="AC21" s="5"/>
      <c r="AD21" s="5"/>
    </row>
    <row r="22" spans="1:30" ht="15" customHeight="1" x14ac:dyDescent="0.25">
      <c r="A22" s="5" t="s">
        <v>30</v>
      </c>
      <c r="B22" s="5"/>
      <c r="C22" s="5"/>
      <c r="D22" s="5"/>
      <c r="E22" s="5"/>
      <c r="F22" s="5"/>
      <c r="G22" s="5"/>
      <c r="H22" s="5"/>
      <c r="I22" s="5"/>
      <c r="J22" s="5"/>
      <c r="K22" s="5"/>
      <c r="L22" s="5"/>
      <c r="M22" s="5"/>
      <c r="N22" s="5"/>
      <c r="O22" s="5"/>
      <c r="P22" s="5"/>
      <c r="Q22"/>
      <c r="R22" s="5"/>
      <c r="S22" s="5"/>
      <c r="T22" s="5"/>
      <c r="U22" s="5"/>
      <c r="V22" s="5"/>
      <c r="W22" s="5"/>
      <c r="X22" s="5"/>
      <c r="Y22" s="5"/>
      <c r="Z22" s="5"/>
      <c r="AA22" s="5"/>
      <c r="AB22" s="5"/>
      <c r="AC22" s="5"/>
      <c r="AD22" s="5"/>
    </row>
    <row r="23" spans="1:30" ht="15" customHeight="1" x14ac:dyDescent="0.25">
      <c r="A23" s="5" t="s">
        <v>56</v>
      </c>
      <c r="B23" s="5"/>
      <c r="C23" s="5"/>
      <c r="D23" s="5"/>
      <c r="E23" s="5"/>
      <c r="F23" s="5"/>
      <c r="G23" s="5"/>
      <c r="H23" s="5"/>
      <c r="I23" s="5"/>
      <c r="J23" s="5"/>
      <c r="K23" s="5"/>
      <c r="L23" s="5"/>
      <c r="M23" s="5"/>
      <c r="N23" s="5"/>
      <c r="O23" s="5"/>
      <c r="P23" s="5"/>
      <c r="Q23"/>
      <c r="R23" s="5"/>
      <c r="S23" s="5"/>
      <c r="T23" s="5"/>
      <c r="U23" s="5"/>
      <c r="V23" s="5"/>
      <c r="W23" s="5"/>
      <c r="X23" s="5"/>
      <c r="Y23" s="5"/>
      <c r="Z23" s="5"/>
      <c r="AA23" s="5"/>
      <c r="AB23" s="5"/>
      <c r="AC23" s="5"/>
      <c r="AD23" s="5"/>
    </row>
    <row r="24" spans="1:30" ht="15" customHeight="1" x14ac:dyDescent="0.25">
      <c r="A24" s="5" t="s">
        <v>31</v>
      </c>
      <c r="B24" s="5"/>
      <c r="C24" s="5"/>
      <c r="D24" s="5"/>
      <c r="E24" s="5"/>
      <c r="F24" s="5"/>
      <c r="G24" s="5"/>
      <c r="H24" s="5"/>
      <c r="I24" s="5"/>
      <c r="J24" s="5"/>
      <c r="K24" s="5"/>
      <c r="L24" s="5"/>
      <c r="M24" s="5"/>
      <c r="N24" s="5"/>
      <c r="O24" s="5"/>
      <c r="P24" s="5"/>
      <c r="Q24"/>
      <c r="R24" s="5"/>
      <c r="S24" s="5"/>
      <c r="T24" s="5"/>
      <c r="U24" s="5"/>
      <c r="V24" s="5"/>
      <c r="W24" s="5"/>
      <c r="X24" s="5"/>
      <c r="Y24" s="5"/>
      <c r="Z24" s="5"/>
      <c r="AA24" s="5"/>
      <c r="AB24" s="5"/>
      <c r="AC24" s="5"/>
      <c r="AD24" s="5"/>
    </row>
    <row r="25" spans="1:30" ht="15" customHeight="1" x14ac:dyDescent="0.25">
      <c r="A25" s="5" t="s">
        <v>32</v>
      </c>
      <c r="B25" s="5"/>
      <c r="C25" s="5"/>
      <c r="D25" s="5"/>
      <c r="E25" s="5"/>
      <c r="F25" s="5"/>
      <c r="G25" s="5"/>
      <c r="H25" s="5"/>
      <c r="I25" s="5"/>
      <c r="J25" s="5"/>
      <c r="K25" s="5"/>
      <c r="L25" s="5"/>
      <c r="M25" s="5"/>
      <c r="N25" s="5"/>
      <c r="O25" s="5"/>
      <c r="P25" s="5"/>
      <c r="Q25"/>
      <c r="R25" s="5"/>
      <c r="S25" s="5"/>
      <c r="T25" s="5"/>
      <c r="U25" s="5"/>
      <c r="V25" s="5"/>
      <c r="W25" s="5"/>
      <c r="X25" s="5"/>
      <c r="Y25" s="5"/>
      <c r="Z25" s="5"/>
      <c r="AA25" s="5"/>
      <c r="AB25" s="5"/>
      <c r="AC25" s="5"/>
      <c r="AD25" s="5"/>
    </row>
    <row r="26" spans="1:30" ht="15" customHeight="1" x14ac:dyDescent="0.25">
      <c r="A26" s="5" t="s">
        <v>33</v>
      </c>
      <c r="B26" s="5"/>
      <c r="C26" s="5"/>
      <c r="D26" s="5"/>
      <c r="E26" s="5"/>
      <c r="F26" s="5"/>
      <c r="G26" s="5"/>
      <c r="H26" s="5"/>
      <c r="I26" s="5"/>
      <c r="J26" s="5"/>
      <c r="K26" s="5"/>
      <c r="L26" s="5"/>
      <c r="M26" s="5"/>
      <c r="N26" s="5"/>
      <c r="O26" s="5"/>
      <c r="P26" s="5"/>
      <c r="Q26"/>
      <c r="R26" s="5"/>
      <c r="S26" s="5"/>
      <c r="T26" s="5"/>
      <c r="U26" s="5"/>
      <c r="V26" s="5"/>
      <c r="W26" s="5"/>
      <c r="X26" s="5"/>
      <c r="Y26" s="5"/>
      <c r="Z26" s="5"/>
      <c r="AA26" s="5"/>
      <c r="AB26" s="5"/>
      <c r="AC26" s="5"/>
      <c r="AD26" s="5"/>
    </row>
    <row r="27" spans="1:30" ht="15" customHeight="1" x14ac:dyDescent="0.25">
      <c r="A27" s="4"/>
      <c r="B27" s="4"/>
      <c r="Q27"/>
    </row>
    <row r="28" spans="1:30" ht="15" customHeight="1" x14ac:dyDescent="0.25">
      <c r="A28" s="18" t="s">
        <v>44</v>
      </c>
      <c r="B28" s="18"/>
      <c r="Q28"/>
    </row>
    <row r="29" spans="1:30" ht="15" customHeight="1" x14ac:dyDescent="0.25">
      <c r="A29" s="16" t="s">
        <v>45</v>
      </c>
      <c r="B29" s="16"/>
      <c r="Q29"/>
    </row>
    <row r="30" spans="1:30" ht="15" customHeight="1" x14ac:dyDescent="0.25">
      <c r="A30" s="16" t="s">
        <v>69</v>
      </c>
      <c r="B30" s="16"/>
      <c r="Q30"/>
    </row>
    <row r="31" spans="1:30" ht="15" customHeight="1" x14ac:dyDescent="0.25">
      <c r="A31" s="16" t="s">
        <v>49</v>
      </c>
      <c r="B31" s="16"/>
      <c r="Q31"/>
    </row>
    <row r="32" spans="1:30" ht="15" customHeight="1" x14ac:dyDescent="0.25">
      <c r="A32" s="16" t="s">
        <v>46</v>
      </c>
      <c r="B32" s="16"/>
      <c r="Q32"/>
    </row>
    <row r="33" spans="1:37" ht="15" customHeight="1" x14ac:dyDescent="0.25">
      <c r="A33" s="16" t="s">
        <v>48</v>
      </c>
      <c r="B33" s="16"/>
      <c r="Q33"/>
    </row>
    <row r="34" spans="1:37" ht="15" customHeight="1" x14ac:dyDescent="0.25">
      <c r="A34" s="16" t="s">
        <v>47</v>
      </c>
      <c r="B34" s="16"/>
      <c r="Q34"/>
    </row>
    <row r="35" spans="1:37" ht="15" customHeight="1" x14ac:dyDescent="0.25">
      <c r="A35" s="16" t="s">
        <v>50</v>
      </c>
      <c r="B35" s="16"/>
      <c r="Q35"/>
    </row>
    <row r="36" spans="1:37" ht="15" customHeight="1" x14ac:dyDescent="0.25">
      <c r="A36" s="16" t="s">
        <v>70</v>
      </c>
      <c r="B36" s="16"/>
      <c r="Q36"/>
    </row>
    <row r="37" spans="1:37" ht="25.5" customHeight="1" x14ac:dyDescent="0.35">
      <c r="A37" s="17" t="s">
        <v>62</v>
      </c>
      <c r="B37" s="17"/>
      <c r="C37" s="15"/>
      <c r="D37" s="15"/>
      <c r="E37" s="15"/>
      <c r="F37" s="15"/>
      <c r="G37" s="15"/>
      <c r="H37" s="15"/>
      <c r="I37" s="15"/>
      <c r="J37" s="15"/>
      <c r="K37" s="15"/>
      <c r="L37" s="15"/>
      <c r="M37" s="15"/>
      <c r="N37" s="15"/>
      <c r="O37" s="15"/>
      <c r="P37" s="15"/>
      <c r="Q37"/>
      <c r="R37" s="15"/>
    </row>
    <row r="38" spans="1:37" ht="18.75" customHeight="1" thickBot="1" x14ac:dyDescent="0.4">
      <c r="A38" s="19" t="s">
        <v>72</v>
      </c>
      <c r="B38" s="19"/>
      <c r="C38" s="15"/>
      <c r="D38" s="15"/>
      <c r="E38" s="15"/>
      <c r="F38" s="15"/>
      <c r="G38" s="15"/>
      <c r="H38" s="15"/>
      <c r="I38" s="15"/>
      <c r="J38" s="15"/>
      <c r="K38" s="15"/>
      <c r="L38" s="15"/>
      <c r="M38" s="15"/>
      <c r="N38" s="15"/>
      <c r="O38" s="15"/>
      <c r="P38" s="15"/>
      <c r="Q38"/>
      <c r="R38" s="15"/>
    </row>
    <row r="39" spans="1:37" ht="168" customHeight="1" thickTop="1" thickBot="1" x14ac:dyDescent="0.3">
      <c r="A39" s="9" t="s">
        <v>55</v>
      </c>
      <c r="B39" s="9" t="s">
        <v>71</v>
      </c>
      <c r="C39" s="8" t="s">
        <v>15</v>
      </c>
      <c r="D39" s="8" t="s">
        <v>43</v>
      </c>
      <c r="E39" s="8" t="s">
        <v>5</v>
      </c>
      <c r="F39" s="12" t="s">
        <v>51</v>
      </c>
      <c r="G39" s="21" t="s">
        <v>11</v>
      </c>
      <c r="H39" s="8" t="s">
        <v>14</v>
      </c>
      <c r="I39" s="8" t="s">
        <v>17</v>
      </c>
      <c r="J39" s="8" t="s">
        <v>6</v>
      </c>
      <c r="K39" s="8" t="s">
        <v>18</v>
      </c>
      <c r="L39" s="8" t="s">
        <v>20</v>
      </c>
      <c r="M39" s="8" t="s">
        <v>10</v>
      </c>
      <c r="N39" s="8" t="s">
        <v>9</v>
      </c>
      <c r="O39" s="10" t="s">
        <v>40</v>
      </c>
      <c r="P39" s="9" t="s">
        <v>53</v>
      </c>
      <c r="Q39" s="8" t="s">
        <v>63</v>
      </c>
      <c r="R39" s="8" t="s">
        <v>19</v>
      </c>
      <c r="S39" s="10" t="s">
        <v>12</v>
      </c>
      <c r="T39" s="10" t="s">
        <v>66</v>
      </c>
      <c r="U39" s="11" t="s">
        <v>65</v>
      </c>
      <c r="V39" s="10" t="s">
        <v>64</v>
      </c>
      <c r="W39" s="8" t="s">
        <v>21</v>
      </c>
      <c r="X39" s="8" t="s">
        <v>8</v>
      </c>
      <c r="Y39" s="8" t="s">
        <v>7</v>
      </c>
      <c r="Z39" s="8" t="s">
        <v>13</v>
      </c>
      <c r="AA39" s="14" t="s">
        <v>42</v>
      </c>
      <c r="AB39" s="14" t="s">
        <v>68</v>
      </c>
      <c r="AC39" s="10" t="s">
        <v>67</v>
      </c>
      <c r="AD39" s="14" t="s">
        <v>41</v>
      </c>
      <c r="AE39" s="2"/>
      <c r="AF39" s="2" t="s">
        <v>16</v>
      </c>
    </row>
    <row r="40" spans="1:37" ht="15" customHeight="1" thickTop="1" thickBot="1" x14ac:dyDescent="0.3">
      <c r="A40" s="3">
        <v>80</v>
      </c>
      <c r="B40" s="3">
        <v>1</v>
      </c>
      <c r="C40">
        <f t="shared" ref="C40:C71" si="0">(A40/10.76391)*43560</f>
        <v>323748.526325471</v>
      </c>
      <c r="D40">
        <f t="shared" ref="D40:D95" si="1">E40/1.176</f>
        <v>4.2517006802721094E-2</v>
      </c>
      <c r="E40">
        <v>0.05</v>
      </c>
      <c r="F40" s="13">
        <f>E40*100</f>
        <v>5</v>
      </c>
      <c r="G40" s="3">
        <v>6</v>
      </c>
      <c r="H40">
        <f t="shared" ref="H40:H71" si="2">(D40/4.18879)^(1/3)</f>
        <v>0.21651668284645684</v>
      </c>
      <c r="I40">
        <f t="shared" ref="I40:I95" si="3">H40*2</f>
        <v>0.43303336569291367</v>
      </c>
      <c r="J40">
        <f>I40+0.038</f>
        <v>0.47103336569291365</v>
      </c>
      <c r="K40">
        <f>G40/I40</f>
        <v>13.855745250482407</v>
      </c>
      <c r="L40">
        <v>10</v>
      </c>
      <c r="M40">
        <f>L40/((E40*(G40/I40))+(((PI()*(0.5*J40)^2*G40)-(PI()*(H40)^2*G40))*1.05))</f>
        <v>11.590523559555031</v>
      </c>
      <c r="N40">
        <f>E40*(G40/I40)*M40</f>
        <v>8.0297670880454532</v>
      </c>
      <c r="O40">
        <f>(N40/L40)*100</f>
        <v>80.297670880454532</v>
      </c>
      <c r="P40" s="3">
        <v>1548</v>
      </c>
      <c r="Q40" s="22">
        <f>P40*1.12085115619446</f>
        <v>1735.0775897890242</v>
      </c>
      <c r="R40">
        <f>Q40/0.85</f>
        <v>2041.2677526929697</v>
      </c>
      <c r="S40">
        <f t="shared" ref="S40:S71" si="4">(O40/100)*R40</f>
        <v>1639.0904618462514</v>
      </c>
      <c r="T40">
        <f>S40*1.12085115619446</f>
        <v>1837.1764392676823</v>
      </c>
      <c r="U40">
        <f t="shared" ref="U40:U71" si="5">S40-AD40</f>
        <v>1603.4032955998846</v>
      </c>
      <c r="V40">
        <f>U40*1.120851156</f>
        <v>1797.1764374073405</v>
      </c>
      <c r="W40">
        <f t="shared" ref="W40:W71" si="6">((4/3)*PI()*H40^3)-((4/3)*PI()*(H40-0.0125385)^3)</f>
        <v>6.9669958000282417E-3</v>
      </c>
      <c r="X40">
        <f>W40*1.176</f>
        <v>8.1931870608332111E-3</v>
      </c>
      <c r="Y40">
        <f t="shared" ref="Y40:Y71" si="7">E40-X40</f>
        <v>4.1806812939166792E-2</v>
      </c>
      <c r="Z40">
        <f t="shared" ref="Z40:Z71" si="8">Y40*K40*M40</f>
        <v>6.7139794118998859</v>
      </c>
      <c r="AA40">
        <f t="shared" ref="AA40:AA71" si="9">Z40/L40</f>
        <v>0.67139794118998863</v>
      </c>
      <c r="AB40">
        <f t="shared" ref="AB40:AB71" si="10">(AA40*R40)-AD40</f>
        <v>1334.8158003292078</v>
      </c>
      <c r="AC40">
        <f>AB40*1.12085115619446</f>
        <v>1496.1298331056262</v>
      </c>
      <c r="AD40">
        <f t="shared" ref="AD40:AD71" si="11">((C40*E40)/453.59237)*B40</f>
        <v>35.687166246366864</v>
      </c>
    </row>
    <row r="41" spans="1:37" ht="15" customHeight="1" thickTop="1" thickBot="1" x14ac:dyDescent="0.3">
      <c r="A41" s="3">
        <v>80</v>
      </c>
      <c r="B41" s="3">
        <v>1</v>
      </c>
      <c r="C41">
        <f t="shared" si="0"/>
        <v>323748.526325471</v>
      </c>
      <c r="D41">
        <f t="shared" si="1"/>
        <v>4.6768707482993201E-2</v>
      </c>
      <c r="E41">
        <v>5.5E-2</v>
      </c>
      <c r="F41" s="13">
        <f t="shared" ref="F41:F104" si="12">E41*100</f>
        <v>5.5</v>
      </c>
      <c r="G41" s="3">
        <v>6</v>
      </c>
      <c r="H41">
        <f t="shared" si="2"/>
        <v>0.22350586636697004</v>
      </c>
      <c r="I41">
        <f t="shared" si="3"/>
        <v>0.44701173273394007</v>
      </c>
      <c r="J41">
        <f t="shared" ref="J41:J104" si="13">I41+0.038</f>
        <v>0.48501173273394005</v>
      </c>
      <c r="K41">
        <f t="shared" ref="K41:K104" si="14">G41/I41</f>
        <v>13.422466482711272</v>
      </c>
      <c r="L41">
        <v>10</v>
      </c>
      <c r="M41">
        <f t="shared" ref="M41:M104" si="15">L41/((E41*(G41/I41))+(((PI()*(0.5*J41)^2*G41)-(PI()*(H41)^2*G41))*1.05))</f>
        <v>10.947162331271693</v>
      </c>
      <c r="N41">
        <f t="shared" ref="N41:N104" si="16">E41*(G41/I41)*M41</f>
        <v>8.0815855709761522</v>
      </c>
      <c r="O41">
        <f t="shared" ref="O41:O104" si="17">(N41/L41)*100</f>
        <v>80.815855709761522</v>
      </c>
      <c r="P41" s="3">
        <v>1548</v>
      </c>
      <c r="Q41" s="22">
        <f t="shared" ref="Q41:Q104" si="18">P41*1.12085115619446</f>
        <v>1735.0775897890242</v>
      </c>
      <c r="R41">
        <f t="shared" ref="R41:R104" si="19">Q41/0.85</f>
        <v>2041.2677526929697</v>
      </c>
      <c r="S41">
        <f t="shared" si="4"/>
        <v>1649.6680016662419</v>
      </c>
      <c r="T41">
        <f t="shared" ref="T41:T104" si="20">S41*1.12085115619446</f>
        <v>1849.0322870046118</v>
      </c>
      <c r="U41">
        <f t="shared" si="5"/>
        <v>1610.4121187952385</v>
      </c>
      <c r="V41">
        <f t="shared" ref="V41:V104" si="21">U41*1.120851156</f>
        <v>1805.0322849880524</v>
      </c>
      <c r="W41">
        <f t="shared" si="6"/>
        <v>7.4377582420229182E-3</v>
      </c>
      <c r="X41">
        <f t="shared" ref="X41:X104" si="22">W41*1.176</f>
        <v>8.746803692618951E-3</v>
      </c>
      <c r="Y41">
        <f t="shared" si="7"/>
        <v>4.6253196307381048E-2</v>
      </c>
      <c r="Z41">
        <f t="shared" si="8"/>
        <v>6.7963484343501488</v>
      </c>
      <c r="AA41">
        <f t="shared" si="9"/>
        <v>0.6796348434350149</v>
      </c>
      <c r="AB41">
        <f t="shared" si="10"/>
        <v>1348.0608066394277</v>
      </c>
      <c r="AC41">
        <f t="shared" ref="AC41:AC104" si="23">AB41*1.12085115619446</f>
        <v>1510.9755137422389</v>
      </c>
      <c r="AD41">
        <f t="shared" si="11"/>
        <v>39.25588287100355</v>
      </c>
      <c r="AG41" s="2"/>
      <c r="AH41" s="2"/>
      <c r="AI41" s="2"/>
      <c r="AJ41" s="2"/>
      <c r="AK41" s="2"/>
    </row>
    <row r="42" spans="1:37" ht="15" customHeight="1" thickTop="1" thickBot="1" x14ac:dyDescent="0.3">
      <c r="A42" s="3">
        <v>80</v>
      </c>
      <c r="B42" s="3">
        <v>1</v>
      </c>
      <c r="C42">
        <f t="shared" si="0"/>
        <v>323748.526325471</v>
      </c>
      <c r="D42">
        <f t="shared" si="1"/>
        <v>5.1020408163265307E-2</v>
      </c>
      <c r="E42">
        <v>0.06</v>
      </c>
      <c r="F42" s="13">
        <f t="shared" si="12"/>
        <v>6</v>
      </c>
      <c r="G42" s="3">
        <v>6</v>
      </c>
      <c r="H42">
        <f t="shared" si="2"/>
        <v>0.23008330839778093</v>
      </c>
      <c r="I42">
        <f t="shared" si="3"/>
        <v>0.46016661679556187</v>
      </c>
      <c r="J42">
        <f t="shared" si="13"/>
        <v>0.49816661679556185</v>
      </c>
      <c r="K42">
        <f t="shared" si="14"/>
        <v>13.03875548770114</v>
      </c>
      <c r="L42">
        <v>10</v>
      </c>
      <c r="M42">
        <f t="shared" si="15"/>
        <v>10.389445409043129</v>
      </c>
      <c r="N42">
        <f t="shared" si="16"/>
        <v>8.1279263004799489</v>
      </c>
      <c r="O42">
        <f t="shared" si="17"/>
        <v>81.279263004799489</v>
      </c>
      <c r="P42" s="3">
        <v>1548</v>
      </c>
      <c r="Q42" s="22">
        <f t="shared" si="18"/>
        <v>1735.0775897890242</v>
      </c>
      <c r="R42">
        <f t="shared" si="19"/>
        <v>2041.2677526929697</v>
      </c>
      <c r="S42">
        <f t="shared" si="4"/>
        <v>1659.1273853434786</v>
      </c>
      <c r="T42">
        <f t="shared" si="20"/>
        <v>1859.6348481361294</v>
      </c>
      <c r="U42">
        <f t="shared" si="5"/>
        <v>1616.3027858478383</v>
      </c>
      <c r="V42">
        <f t="shared" si="21"/>
        <v>1811.6348459635701</v>
      </c>
      <c r="W42">
        <f t="shared" si="6"/>
        <v>7.8948474508061459E-3</v>
      </c>
      <c r="X42">
        <f t="shared" si="22"/>
        <v>9.2843406021480262E-3</v>
      </c>
      <c r="Y42">
        <f t="shared" si="7"/>
        <v>5.071565939785197E-2</v>
      </c>
      <c r="Z42">
        <f t="shared" si="8"/>
        <v>6.8702190310997366</v>
      </c>
      <c r="AA42">
        <f t="shared" si="9"/>
        <v>0.68702190310997369</v>
      </c>
      <c r="AB42">
        <f t="shared" si="10"/>
        <v>1359.5710567165029</v>
      </c>
      <c r="AC42">
        <f t="shared" si="23"/>
        <v>1523.8767908492161</v>
      </c>
      <c r="AD42">
        <f t="shared" si="11"/>
        <v>42.824599495640236</v>
      </c>
    </row>
    <row r="43" spans="1:37" ht="15" customHeight="1" thickTop="1" thickBot="1" x14ac:dyDescent="0.3">
      <c r="A43" s="3">
        <v>80</v>
      </c>
      <c r="B43" s="3">
        <v>1</v>
      </c>
      <c r="C43">
        <f t="shared" si="0"/>
        <v>323748.526325471</v>
      </c>
      <c r="D43">
        <f t="shared" si="1"/>
        <v>5.5272108843537421E-2</v>
      </c>
      <c r="E43">
        <v>6.5000000000000002E-2</v>
      </c>
      <c r="F43" s="13">
        <f t="shared" si="12"/>
        <v>6.5</v>
      </c>
      <c r="G43" s="3">
        <v>6</v>
      </c>
      <c r="H43">
        <f t="shared" si="2"/>
        <v>0.23630476672262152</v>
      </c>
      <c r="I43">
        <f t="shared" si="3"/>
        <v>0.47260953344524304</v>
      </c>
      <c r="J43">
        <f t="shared" si="13"/>
        <v>0.51060953344524307</v>
      </c>
      <c r="K43">
        <f t="shared" si="14"/>
        <v>12.695469675063517</v>
      </c>
      <c r="L43">
        <v>10</v>
      </c>
      <c r="M43">
        <f t="shared" si="15"/>
        <v>9.9002586007173008</v>
      </c>
      <c r="N43">
        <f t="shared" si="16"/>
        <v>8.1697481346450633</v>
      </c>
      <c r="O43">
        <f t="shared" si="17"/>
        <v>81.69748134645063</v>
      </c>
      <c r="P43" s="3">
        <v>1548</v>
      </c>
      <c r="Q43" s="22">
        <f t="shared" si="18"/>
        <v>1735.0775897890242</v>
      </c>
      <c r="R43">
        <f t="shared" si="19"/>
        <v>2041.2677526929697</v>
      </c>
      <c r="S43">
        <f t="shared" si="4"/>
        <v>1667.6643414874509</v>
      </c>
      <c r="T43">
        <f t="shared" si="20"/>
        <v>1869.2035053004822</v>
      </c>
      <c r="U43">
        <f t="shared" si="5"/>
        <v>1621.2710253671739</v>
      </c>
      <c r="V43">
        <f t="shared" si="21"/>
        <v>1817.2035029721023</v>
      </c>
      <c r="W43">
        <f t="shared" si="6"/>
        <v>8.3397445538248641E-3</v>
      </c>
      <c r="X43">
        <f t="shared" si="22"/>
        <v>9.8075395952980388E-3</v>
      </c>
      <c r="Y43">
        <f t="shared" si="7"/>
        <v>5.5192460404701965E-2</v>
      </c>
      <c r="Z43">
        <f t="shared" si="8"/>
        <v>6.9370538528890053</v>
      </c>
      <c r="AA43">
        <f t="shared" si="9"/>
        <v>0.69370538528890058</v>
      </c>
      <c r="AB43">
        <f t="shared" si="10"/>
        <v>1369.6451167394077</v>
      </c>
      <c r="AC43">
        <f t="shared" si="23"/>
        <v>1535.1683126734615</v>
      </c>
      <c r="AD43">
        <f t="shared" si="11"/>
        <v>46.393316120276921</v>
      </c>
    </row>
    <row r="44" spans="1:37" ht="15" customHeight="1" thickTop="1" thickBot="1" x14ac:dyDescent="0.3">
      <c r="A44" s="3">
        <v>80</v>
      </c>
      <c r="B44" s="3">
        <v>1</v>
      </c>
      <c r="C44">
        <f t="shared" si="0"/>
        <v>323748.526325471</v>
      </c>
      <c r="D44">
        <f t="shared" si="1"/>
        <v>5.9523809523809534E-2</v>
      </c>
      <c r="E44">
        <v>7.0000000000000007E-2</v>
      </c>
      <c r="F44" s="13">
        <f t="shared" si="12"/>
        <v>7.0000000000000009</v>
      </c>
      <c r="G44" s="3">
        <v>6</v>
      </c>
      <c r="H44">
        <f t="shared" si="2"/>
        <v>0.24221481887647611</v>
      </c>
      <c r="I44">
        <f t="shared" si="3"/>
        <v>0.48442963775295222</v>
      </c>
      <c r="J44">
        <f t="shared" si="13"/>
        <v>0.52242963775295226</v>
      </c>
      <c r="K44">
        <f t="shared" si="14"/>
        <v>12.3856996608037</v>
      </c>
      <c r="L44">
        <v>10</v>
      </c>
      <c r="M44">
        <f t="shared" si="15"/>
        <v>9.4668909044454512</v>
      </c>
      <c r="N44">
        <f t="shared" si="16"/>
        <v>8.2077847224838969</v>
      </c>
      <c r="O44">
        <f t="shared" si="17"/>
        <v>82.077847224838976</v>
      </c>
      <c r="P44" s="3">
        <v>1548</v>
      </c>
      <c r="Q44" s="22">
        <f t="shared" si="18"/>
        <v>1735.0775897890242</v>
      </c>
      <c r="R44">
        <f t="shared" si="19"/>
        <v>2041.2677526929697</v>
      </c>
      <c r="S44">
        <f t="shared" si="4"/>
        <v>1675.4286275052395</v>
      </c>
      <c r="T44">
        <f t="shared" si="20"/>
        <v>1877.9061142605451</v>
      </c>
      <c r="U44">
        <f t="shared" si="5"/>
        <v>1625.466594760326</v>
      </c>
      <c r="V44">
        <f t="shared" si="21"/>
        <v>1821.906111776495</v>
      </c>
      <c r="W44">
        <f t="shared" si="6"/>
        <v>8.7736699318702593E-3</v>
      </c>
      <c r="X44">
        <f t="shared" si="22"/>
        <v>1.0317835839879424E-2</v>
      </c>
      <c r="Y44">
        <f t="shared" si="7"/>
        <v>5.9682164160120579E-2</v>
      </c>
      <c r="Z44">
        <f t="shared" si="8"/>
        <v>6.9979765028316239</v>
      </c>
      <c r="AA44">
        <f t="shared" si="9"/>
        <v>0.69979765028316243</v>
      </c>
      <c r="AB44">
        <f t="shared" si="10"/>
        <v>1378.5123441884182</v>
      </c>
      <c r="AC44">
        <f t="shared" si="23"/>
        <v>1545.1071548119239</v>
      </c>
      <c r="AD44">
        <f t="shared" si="11"/>
        <v>49.962032744913614</v>
      </c>
    </row>
    <row r="45" spans="1:37" ht="15" customHeight="1" thickTop="1" thickBot="1" x14ac:dyDescent="0.3">
      <c r="A45" s="3">
        <v>80</v>
      </c>
      <c r="B45" s="3">
        <v>1</v>
      </c>
      <c r="C45">
        <f t="shared" si="0"/>
        <v>323748.526325471</v>
      </c>
      <c r="D45">
        <f t="shared" si="1"/>
        <v>6.3775510204081634E-2</v>
      </c>
      <c r="E45">
        <v>7.4999999999999997E-2</v>
      </c>
      <c r="F45" s="13">
        <f t="shared" si="12"/>
        <v>7.5</v>
      </c>
      <c r="G45" s="3">
        <v>6</v>
      </c>
      <c r="H45">
        <f t="shared" si="2"/>
        <v>0.24784973060474175</v>
      </c>
      <c r="I45">
        <f t="shared" si="3"/>
        <v>0.49569946120948349</v>
      </c>
      <c r="J45">
        <f t="shared" si="13"/>
        <v>0.53369946120948353</v>
      </c>
      <c r="K45">
        <f t="shared" si="14"/>
        <v>12.104108375184191</v>
      </c>
      <c r="L45">
        <v>10</v>
      </c>
      <c r="M45">
        <f t="shared" si="15"/>
        <v>9.0796819744894712</v>
      </c>
      <c r="N45">
        <f t="shared" si="16"/>
        <v>8.2426090973570201</v>
      </c>
      <c r="O45">
        <f t="shared" si="17"/>
        <v>82.426090973570197</v>
      </c>
      <c r="P45" s="3">
        <v>1548</v>
      </c>
      <c r="Q45" s="22">
        <f t="shared" si="18"/>
        <v>1735.0775897890242</v>
      </c>
      <c r="R45">
        <f t="shared" si="19"/>
        <v>2041.2677526929697</v>
      </c>
      <c r="S45">
        <f t="shared" si="4"/>
        <v>1682.5372148488591</v>
      </c>
      <c r="T45">
        <f t="shared" si="20"/>
        <v>1885.8737826035504</v>
      </c>
      <c r="U45">
        <f t="shared" si="5"/>
        <v>1629.0064654793089</v>
      </c>
      <c r="V45">
        <f t="shared" si="21"/>
        <v>1825.8737799639575</v>
      </c>
      <c r="W45">
        <f t="shared" si="6"/>
        <v>9.1976443308301598E-3</v>
      </c>
      <c r="X45">
        <f t="shared" si="22"/>
        <v>1.0816429733056267E-2</v>
      </c>
      <c r="Y45">
        <f t="shared" si="7"/>
        <v>6.4183570266943726E-2</v>
      </c>
      <c r="Z45">
        <f t="shared" si="8"/>
        <v>7.0538677357755191</v>
      </c>
      <c r="AA45">
        <f t="shared" si="9"/>
        <v>0.70538677357755186</v>
      </c>
      <c r="AB45">
        <f t="shared" si="10"/>
        <v>1386.3525247104437</v>
      </c>
      <c r="AC45">
        <f t="shared" si="23"/>
        <v>1553.8948302148096</v>
      </c>
      <c r="AD45">
        <f t="shared" si="11"/>
        <v>53.530749369550293</v>
      </c>
    </row>
    <row r="46" spans="1:37" ht="15" customHeight="1" thickTop="1" thickBot="1" x14ac:dyDescent="0.3">
      <c r="A46" s="3">
        <v>80</v>
      </c>
      <c r="B46" s="3">
        <v>1</v>
      </c>
      <c r="C46">
        <f t="shared" si="0"/>
        <v>323748.526325471</v>
      </c>
      <c r="D46">
        <f t="shared" si="1"/>
        <v>6.8027210884353748E-2</v>
      </c>
      <c r="E46">
        <v>0.08</v>
      </c>
      <c r="F46" s="13">
        <f t="shared" si="12"/>
        <v>8</v>
      </c>
      <c r="G46" s="3">
        <v>6</v>
      </c>
      <c r="H46">
        <f t="shared" si="2"/>
        <v>0.25323944850481961</v>
      </c>
      <c r="I46">
        <f t="shared" si="3"/>
        <v>0.50647889700963922</v>
      </c>
      <c r="J46">
        <f t="shared" si="13"/>
        <v>0.54447889700963925</v>
      </c>
      <c r="K46">
        <f t="shared" si="14"/>
        <v>11.846495550802404</v>
      </c>
      <c r="L46">
        <v>10</v>
      </c>
      <c r="M46">
        <f t="shared" si="15"/>
        <v>8.7311441308024644</v>
      </c>
      <c r="N46">
        <f t="shared" si="16"/>
        <v>8.2746768079172739</v>
      </c>
      <c r="O46">
        <f t="shared" si="17"/>
        <v>82.746768079172739</v>
      </c>
      <c r="P46" s="3">
        <v>1548</v>
      </c>
      <c r="Q46" s="22">
        <f t="shared" si="18"/>
        <v>1735.0775897890242</v>
      </c>
      <c r="R46">
        <f t="shared" si="19"/>
        <v>2041.2677526929697</v>
      </c>
      <c r="S46">
        <f t="shared" si="4"/>
        <v>1689.083093195793</v>
      </c>
      <c r="T46">
        <f t="shared" si="20"/>
        <v>1893.2107379170195</v>
      </c>
      <c r="U46">
        <f t="shared" si="5"/>
        <v>1631.9836272016059</v>
      </c>
      <c r="V46">
        <f t="shared" si="21"/>
        <v>1829.2107351219931</v>
      </c>
      <c r="W46">
        <f t="shared" si="6"/>
        <v>9.6125325510808823E-3</v>
      </c>
      <c r="X46">
        <f t="shared" si="22"/>
        <v>1.1304338280071116E-2</v>
      </c>
      <c r="Y46">
        <f t="shared" si="7"/>
        <v>6.8695661719928885E-2</v>
      </c>
      <c r="Z46">
        <f t="shared" si="8"/>
        <v>7.105429985480324</v>
      </c>
      <c r="AA46">
        <f t="shared" si="9"/>
        <v>0.71054299854803238</v>
      </c>
      <c r="AB46">
        <f t="shared" si="10"/>
        <v>1393.3090438436791</v>
      </c>
      <c r="AC46">
        <f t="shared" si="23"/>
        <v>1561.6920527283853</v>
      </c>
      <c r="AD46">
        <f t="shared" si="11"/>
        <v>57.099465994186978</v>
      </c>
    </row>
    <row r="47" spans="1:37" ht="15" customHeight="1" thickTop="1" thickBot="1" x14ac:dyDescent="0.3">
      <c r="A47" s="3">
        <v>80</v>
      </c>
      <c r="B47" s="3">
        <v>1</v>
      </c>
      <c r="C47">
        <f t="shared" si="0"/>
        <v>323748.526325471</v>
      </c>
      <c r="D47">
        <f t="shared" si="1"/>
        <v>7.2278911564625861E-2</v>
      </c>
      <c r="E47">
        <v>8.5000000000000006E-2</v>
      </c>
      <c r="F47" s="13">
        <f t="shared" si="12"/>
        <v>8.5</v>
      </c>
      <c r="G47" s="3">
        <v>6</v>
      </c>
      <c r="H47">
        <f t="shared" si="2"/>
        <v>0.25840902174910813</v>
      </c>
      <c r="I47">
        <f t="shared" si="3"/>
        <v>0.51681804349821625</v>
      </c>
      <c r="J47">
        <f t="shared" si="13"/>
        <v>0.55481804349821628</v>
      </c>
      <c r="K47">
        <f t="shared" si="14"/>
        <v>11.609501787877706</v>
      </c>
      <c r="L47">
        <v>10</v>
      </c>
      <c r="M47">
        <f t="shared" si="15"/>
        <v>8.4153741224035716</v>
      </c>
      <c r="N47">
        <f t="shared" si="16"/>
        <v>8.3043555781748442</v>
      </c>
      <c r="O47">
        <f t="shared" si="17"/>
        <v>83.043555781748452</v>
      </c>
      <c r="P47" s="3">
        <v>1548</v>
      </c>
      <c r="Q47" s="22">
        <f t="shared" si="18"/>
        <v>1735.0775897890242</v>
      </c>
      <c r="R47">
        <f t="shared" si="19"/>
        <v>2041.2677526929697</v>
      </c>
      <c r="S47">
        <f t="shared" si="4"/>
        <v>1695.1413248624294</v>
      </c>
      <c r="T47">
        <f t="shared" si="20"/>
        <v>1900.001113885063</v>
      </c>
      <c r="U47">
        <f t="shared" si="5"/>
        <v>1634.4731422436057</v>
      </c>
      <c r="V47">
        <f t="shared" si="21"/>
        <v>1832.0011109346981</v>
      </c>
      <c r="W47">
        <f t="shared" si="6"/>
        <v>1.0019075456596617E-2</v>
      </c>
      <c r="X47">
        <f t="shared" si="22"/>
        <v>1.1782432736957621E-2</v>
      </c>
      <c r="Y47">
        <f t="shared" si="7"/>
        <v>7.3217567263042391E-2</v>
      </c>
      <c r="Z47">
        <f t="shared" si="8"/>
        <v>7.1532319190733871</v>
      </c>
      <c r="AA47">
        <f t="shared" si="9"/>
        <v>0.71532319190733873</v>
      </c>
      <c r="AB47">
        <f t="shared" si="10"/>
        <v>1399.4979817750316</v>
      </c>
      <c r="AC47">
        <f t="shared" si="23"/>
        <v>1568.6289309643576</v>
      </c>
      <c r="AD47">
        <f t="shared" si="11"/>
        <v>60.668182618823671</v>
      </c>
    </row>
    <row r="48" spans="1:37" ht="15" customHeight="1" thickTop="1" thickBot="1" x14ac:dyDescent="0.3">
      <c r="A48" s="3">
        <v>80</v>
      </c>
      <c r="B48" s="3">
        <v>1</v>
      </c>
      <c r="C48">
        <f t="shared" si="0"/>
        <v>323748.526325471</v>
      </c>
      <c r="D48">
        <f t="shared" si="1"/>
        <v>7.6530612244897961E-2</v>
      </c>
      <c r="E48">
        <v>0.09</v>
      </c>
      <c r="F48" s="13">
        <f t="shared" si="12"/>
        <v>9</v>
      </c>
      <c r="G48" s="3">
        <v>6</v>
      </c>
      <c r="H48">
        <f t="shared" si="2"/>
        <v>0.26337964009673048</v>
      </c>
      <c r="I48">
        <f t="shared" si="3"/>
        <v>0.52675928019346097</v>
      </c>
      <c r="J48">
        <f t="shared" si="13"/>
        <v>0.564759280193461</v>
      </c>
      <c r="K48">
        <f t="shared" si="14"/>
        <v>11.390402078528929</v>
      </c>
      <c r="L48">
        <v>10</v>
      </c>
      <c r="M48">
        <f t="shared" si="15"/>
        <v>8.1276481439809203</v>
      </c>
      <c r="N48">
        <f t="shared" si="16"/>
        <v>8.3319462281476859</v>
      </c>
      <c r="O48">
        <f t="shared" si="17"/>
        <v>83.319462281476859</v>
      </c>
      <c r="P48" s="3">
        <v>1548</v>
      </c>
      <c r="Q48" s="22">
        <f t="shared" si="18"/>
        <v>1735.0775897890242</v>
      </c>
      <c r="R48">
        <f t="shared" si="19"/>
        <v>2041.2677526929697</v>
      </c>
      <c r="S48">
        <f t="shared" si="4"/>
        <v>1700.7733152689693</v>
      </c>
      <c r="T48">
        <f t="shared" si="20"/>
        <v>1906.3137368439093</v>
      </c>
      <c r="U48">
        <f t="shared" si="5"/>
        <v>1636.536416025509</v>
      </c>
      <c r="V48">
        <f t="shared" si="21"/>
        <v>1834.3137337382889</v>
      </c>
      <c r="W48">
        <f t="shared" si="6"/>
        <v>1.0417913927511138E-2</v>
      </c>
      <c r="X48">
        <f t="shared" si="22"/>
        <v>1.2251466778753098E-2</v>
      </c>
      <c r="Y48">
        <f t="shared" si="7"/>
        <v>7.7748533221246904E-2</v>
      </c>
      <c r="Z48">
        <f t="shared" si="8"/>
        <v>7.1977399790753696</v>
      </c>
      <c r="AA48">
        <f t="shared" si="9"/>
        <v>0.71977399790753693</v>
      </c>
      <c r="AB48">
        <f t="shared" si="10"/>
        <v>1405.0145519120917</v>
      </c>
      <c r="AC48">
        <f t="shared" si="23"/>
        <v>1574.8121849807094</v>
      </c>
      <c r="AD48">
        <f t="shared" si="11"/>
        <v>64.236899243460343</v>
      </c>
    </row>
    <row r="49" spans="1:36" ht="15" customHeight="1" thickTop="1" thickBot="1" x14ac:dyDescent="0.3">
      <c r="A49" s="3">
        <v>80</v>
      </c>
      <c r="B49" s="3">
        <v>1</v>
      </c>
      <c r="C49">
        <f t="shared" si="0"/>
        <v>323748.526325471</v>
      </c>
      <c r="D49">
        <f t="shared" si="1"/>
        <v>8.0782312925170074E-2</v>
      </c>
      <c r="E49">
        <v>9.5000000000000001E-2</v>
      </c>
      <c r="F49" s="13">
        <f t="shared" si="12"/>
        <v>9.5</v>
      </c>
      <c r="G49" s="3">
        <v>6</v>
      </c>
      <c r="H49">
        <f t="shared" si="2"/>
        <v>0.26816940711010434</v>
      </c>
      <c r="I49">
        <f t="shared" si="3"/>
        <v>0.53633881422020868</v>
      </c>
      <c r="J49">
        <f t="shared" si="13"/>
        <v>0.57433881422020872</v>
      </c>
      <c r="K49">
        <f t="shared" si="14"/>
        <v>11.186958394431127</v>
      </c>
      <c r="L49">
        <v>10</v>
      </c>
      <c r="M49">
        <f t="shared" si="15"/>
        <v>7.8641363267654896</v>
      </c>
      <c r="N49">
        <f t="shared" si="16"/>
        <v>8.3576977600876958</v>
      </c>
      <c r="O49">
        <f t="shared" si="17"/>
        <v>83.576977600876958</v>
      </c>
      <c r="P49" s="3">
        <v>1548</v>
      </c>
      <c r="Q49" s="22">
        <f t="shared" si="18"/>
        <v>1735.0775897890242</v>
      </c>
      <c r="R49">
        <f t="shared" si="19"/>
        <v>2041.2677526929697</v>
      </c>
      <c r="S49">
        <f t="shared" si="4"/>
        <v>1706.0298924421277</v>
      </c>
      <c r="T49">
        <f t="shared" si="20"/>
        <v>1912.2055774460691</v>
      </c>
      <c r="U49">
        <f t="shared" si="5"/>
        <v>1638.2242765740307</v>
      </c>
      <c r="V49">
        <f t="shared" si="21"/>
        <v>1836.2055741852662</v>
      </c>
      <c r="W49">
        <f t="shared" si="6"/>
        <v>1.080960711719868E-2</v>
      </c>
      <c r="X49">
        <f t="shared" si="22"/>
        <v>1.2712097969825647E-2</v>
      </c>
      <c r="Y49">
        <f t="shared" si="7"/>
        <v>8.2287902030174359E-2</v>
      </c>
      <c r="Z49">
        <f t="shared" si="8"/>
        <v>7.2393412050516206</v>
      </c>
      <c r="AA49">
        <f t="shared" si="9"/>
        <v>0.72393412050516204</v>
      </c>
      <c r="AB49">
        <f t="shared" si="10"/>
        <v>1409.9377593932365</v>
      </c>
      <c r="AC49">
        <f t="shared" si="23"/>
        <v>1580.3303677781357</v>
      </c>
      <c r="AD49">
        <f t="shared" si="11"/>
        <v>67.80561586809705</v>
      </c>
    </row>
    <row r="50" spans="1:36" ht="15" customHeight="1" thickTop="1" thickBot="1" x14ac:dyDescent="0.3">
      <c r="A50" s="3">
        <v>80</v>
      </c>
      <c r="B50" s="3">
        <v>1</v>
      </c>
      <c r="C50">
        <f t="shared" si="0"/>
        <v>323748.526325471</v>
      </c>
      <c r="D50">
        <f t="shared" si="1"/>
        <v>8.5034013605442188E-2</v>
      </c>
      <c r="E50">
        <v>0.1</v>
      </c>
      <c r="F50" s="13">
        <f t="shared" si="12"/>
        <v>10</v>
      </c>
      <c r="G50" s="3">
        <v>6</v>
      </c>
      <c r="H50">
        <f t="shared" si="2"/>
        <v>0.27279392637166311</v>
      </c>
      <c r="I50">
        <f t="shared" si="3"/>
        <v>0.54558785274332622</v>
      </c>
      <c r="J50">
        <f t="shared" si="13"/>
        <v>0.58358785274332625</v>
      </c>
      <c r="K50">
        <f t="shared" si="14"/>
        <v>10.99731229320958</v>
      </c>
      <c r="L50">
        <v>10</v>
      </c>
      <c r="M50">
        <f t="shared" si="15"/>
        <v>7.6216972179480029</v>
      </c>
      <c r="N50">
        <f t="shared" si="16"/>
        <v>8.3818184510060831</v>
      </c>
      <c r="O50">
        <f t="shared" si="17"/>
        <v>83.818184510060831</v>
      </c>
      <c r="P50" s="3">
        <v>1548</v>
      </c>
      <c r="Q50" s="22">
        <f t="shared" si="18"/>
        <v>1735.0775897890242</v>
      </c>
      <c r="R50">
        <f t="shared" si="19"/>
        <v>2041.2677526929697</v>
      </c>
      <c r="S50">
        <f t="shared" si="4"/>
        <v>1710.9535712965655</v>
      </c>
      <c r="T50">
        <f t="shared" si="20"/>
        <v>1917.7242885827961</v>
      </c>
      <c r="U50">
        <f t="shared" si="5"/>
        <v>1639.5792388038319</v>
      </c>
      <c r="V50">
        <f t="shared" si="21"/>
        <v>1837.7242851668752</v>
      </c>
      <c r="W50">
        <f t="shared" si="6"/>
        <v>1.1194646595462765E-2</v>
      </c>
      <c r="X50">
        <f t="shared" si="22"/>
        <v>1.3164904396264211E-2</v>
      </c>
      <c r="Y50">
        <f t="shared" si="7"/>
        <v>8.6835095603735798E-2</v>
      </c>
      <c r="Z50">
        <f t="shared" si="8"/>
        <v>7.2783600652626985</v>
      </c>
      <c r="AA50">
        <f t="shared" si="9"/>
        <v>0.7278360065262699</v>
      </c>
      <c r="AB50">
        <f t="shared" si="10"/>
        <v>1414.333836878171</v>
      </c>
      <c r="AC50">
        <f t="shared" si="23"/>
        <v>1585.2577163098449</v>
      </c>
      <c r="AD50">
        <f t="shared" si="11"/>
        <v>71.374332492733728</v>
      </c>
      <c r="AI50" s="1"/>
      <c r="AJ50" s="1"/>
    </row>
    <row r="51" spans="1:36" ht="15" customHeight="1" thickTop="1" thickBot="1" x14ac:dyDescent="0.3">
      <c r="A51" s="3">
        <v>80</v>
      </c>
      <c r="B51" s="3">
        <v>1</v>
      </c>
      <c r="C51">
        <f t="shared" si="0"/>
        <v>323748.526325471</v>
      </c>
      <c r="D51">
        <f t="shared" si="1"/>
        <v>8.9285714285714288E-2</v>
      </c>
      <c r="E51">
        <v>0.105</v>
      </c>
      <c r="F51" s="13">
        <f t="shared" si="12"/>
        <v>10.5</v>
      </c>
      <c r="G51" s="3">
        <v>6</v>
      </c>
      <c r="H51">
        <f t="shared" si="2"/>
        <v>0.27726675292537778</v>
      </c>
      <c r="I51">
        <f t="shared" si="3"/>
        <v>0.55453350585075556</v>
      </c>
      <c r="J51">
        <f t="shared" si="13"/>
        <v>0.59253350585075559</v>
      </c>
      <c r="K51">
        <f t="shared" si="14"/>
        <v>10.819905265769117</v>
      </c>
      <c r="L51">
        <v>10</v>
      </c>
      <c r="M51">
        <f t="shared" si="15"/>
        <v>7.3977270807332118</v>
      </c>
      <c r="N51">
        <f t="shared" si="16"/>
        <v>8.4044841505325483</v>
      </c>
      <c r="O51">
        <f t="shared" si="17"/>
        <v>84.044841505325479</v>
      </c>
      <c r="P51" s="3">
        <v>1548</v>
      </c>
      <c r="Q51" s="22">
        <f t="shared" si="18"/>
        <v>1735.0775897890242</v>
      </c>
      <c r="R51">
        <f t="shared" si="19"/>
        <v>2041.2677526929697</v>
      </c>
      <c r="S51">
        <f t="shared" si="4"/>
        <v>1715.5802474501256</v>
      </c>
      <c r="T51">
        <f t="shared" si="20"/>
        <v>1922.9101038988513</v>
      </c>
      <c r="U51">
        <f t="shared" si="5"/>
        <v>1640.6371983327551</v>
      </c>
      <c r="V51">
        <f t="shared" si="21"/>
        <v>1838.9101003278699</v>
      </c>
      <c r="W51">
        <f t="shared" si="6"/>
        <v>1.1573467463327117E-2</v>
      </c>
      <c r="X51">
        <f t="shared" si="22"/>
        <v>1.3610397736872689E-2</v>
      </c>
      <c r="Y51">
        <f t="shared" si="7"/>
        <v>9.1389602263127312E-2</v>
      </c>
      <c r="Z51">
        <f t="shared" si="8"/>
        <v>7.3150710832754946</v>
      </c>
      <c r="AA51">
        <f t="shared" si="9"/>
        <v>0.7315071083275495</v>
      </c>
      <c r="AB51">
        <f t="shared" si="10"/>
        <v>1418.2588219773393</v>
      </c>
      <c r="AC51">
        <f t="shared" si="23"/>
        <v>1589.6570403962937</v>
      </c>
      <c r="AD51">
        <f t="shared" si="11"/>
        <v>74.943049117370407</v>
      </c>
    </row>
    <row r="52" spans="1:36" ht="15" customHeight="1" thickTop="1" thickBot="1" x14ac:dyDescent="0.3">
      <c r="A52" s="3">
        <v>80</v>
      </c>
      <c r="B52" s="3">
        <v>1</v>
      </c>
      <c r="C52">
        <f t="shared" si="0"/>
        <v>323748.526325471</v>
      </c>
      <c r="D52">
        <f t="shared" si="1"/>
        <v>9.3537414965986401E-2</v>
      </c>
      <c r="E52">
        <v>0.11</v>
      </c>
      <c r="F52" s="13">
        <f t="shared" si="12"/>
        <v>11</v>
      </c>
      <c r="G52" s="3">
        <v>6</v>
      </c>
      <c r="H52">
        <f t="shared" si="2"/>
        <v>0.2815997458107361</v>
      </c>
      <c r="I52">
        <f t="shared" si="3"/>
        <v>0.5631994916214722</v>
      </c>
      <c r="J52">
        <f t="shared" si="13"/>
        <v>0.60119949162147224</v>
      </c>
      <c r="K52">
        <f t="shared" si="14"/>
        <v>10.653418707331886</v>
      </c>
      <c r="L52">
        <v>10</v>
      </c>
      <c r="M52">
        <f t="shared" si="15"/>
        <v>7.1900475552243641</v>
      </c>
      <c r="N52">
        <f t="shared" si="16"/>
        <v>8.4258445844576446</v>
      </c>
      <c r="O52">
        <f t="shared" si="17"/>
        <v>84.258445844576443</v>
      </c>
      <c r="P52" s="3">
        <v>1548</v>
      </c>
      <c r="Q52" s="22">
        <f t="shared" si="18"/>
        <v>1735.0775897890242</v>
      </c>
      <c r="R52">
        <f t="shared" si="19"/>
        <v>2041.2677526929697</v>
      </c>
      <c r="S52">
        <f t="shared" si="4"/>
        <v>1719.9404839456085</v>
      </c>
      <c r="T52">
        <f t="shared" si="20"/>
        <v>1927.7972800160946</v>
      </c>
      <c r="U52">
        <f t="shared" si="5"/>
        <v>1641.4287182036014</v>
      </c>
      <c r="V52">
        <f t="shared" si="21"/>
        <v>1839.7972762901049</v>
      </c>
      <c r="W52">
        <f t="shared" si="6"/>
        <v>1.1946457200605623E-2</v>
      </c>
      <c r="X52">
        <f t="shared" si="22"/>
        <v>1.4049033667912212E-2</v>
      </c>
      <c r="Y52">
        <f t="shared" si="7"/>
        <v>9.5950966332087786E-2</v>
      </c>
      <c r="Z52">
        <f t="shared" si="8"/>
        <v>7.3497084549336327</v>
      </c>
      <c r="AA52">
        <f t="shared" si="9"/>
        <v>0.73497084549336322</v>
      </c>
      <c r="AB52">
        <f t="shared" si="10"/>
        <v>1421.7605203330822</v>
      </c>
      <c r="AC52">
        <f t="shared" si="23"/>
        <v>1593.5819230469724</v>
      </c>
      <c r="AD52">
        <f t="shared" si="11"/>
        <v>78.5117657420071</v>
      </c>
    </row>
    <row r="53" spans="1:36" ht="15" customHeight="1" thickTop="1" thickBot="1" x14ac:dyDescent="0.3">
      <c r="A53" s="3">
        <v>80</v>
      </c>
      <c r="B53" s="3">
        <v>1</v>
      </c>
      <c r="C53">
        <f t="shared" si="0"/>
        <v>323748.526325471</v>
      </c>
      <c r="D53">
        <f t="shared" si="1"/>
        <v>9.7789115646258515E-2</v>
      </c>
      <c r="E53">
        <v>0.115</v>
      </c>
      <c r="F53" s="13">
        <f t="shared" si="12"/>
        <v>11.5</v>
      </c>
      <c r="G53" s="3">
        <v>6</v>
      </c>
      <c r="H53">
        <f t="shared" si="2"/>
        <v>0.28580334682826697</v>
      </c>
      <c r="I53">
        <f t="shared" si="3"/>
        <v>0.57160669365653394</v>
      </c>
      <c r="J53">
        <f t="shared" si="13"/>
        <v>0.60960669365653397</v>
      </c>
      <c r="K53">
        <f t="shared" si="14"/>
        <v>10.496728023981591</v>
      </c>
      <c r="L53">
        <v>10</v>
      </c>
      <c r="M53">
        <f t="shared" si="15"/>
        <v>6.9968206660994312</v>
      </c>
      <c r="N53">
        <f t="shared" si="16"/>
        <v>8.4460282099312369</v>
      </c>
      <c r="O53">
        <f t="shared" si="17"/>
        <v>84.460282099312366</v>
      </c>
      <c r="P53" s="3">
        <v>1548</v>
      </c>
      <c r="Q53" s="22">
        <f t="shared" si="18"/>
        <v>1735.0775897890242</v>
      </c>
      <c r="R53">
        <f t="shared" si="19"/>
        <v>2041.2677526929697</v>
      </c>
      <c r="S53">
        <f t="shared" si="4"/>
        <v>1724.060502326776</v>
      </c>
      <c r="T53">
        <f t="shared" si="20"/>
        <v>1932.4152073821685</v>
      </c>
      <c r="U53">
        <f t="shared" si="5"/>
        <v>1641.9800199601323</v>
      </c>
      <c r="V53">
        <f t="shared" si="21"/>
        <v>1840.4152035012175</v>
      </c>
      <c r="W53">
        <f t="shared" si="6"/>
        <v>1.2313962790316754E-2</v>
      </c>
      <c r="X53">
        <f t="shared" si="22"/>
        <v>1.4481220241412502E-2</v>
      </c>
      <c r="Y53">
        <f t="shared" si="7"/>
        <v>0.1005187797585875</v>
      </c>
      <c r="Z53">
        <f t="shared" si="8"/>
        <v>7.3824734736425643</v>
      </c>
      <c r="AA53">
        <f t="shared" si="9"/>
        <v>0.73824734736425646</v>
      </c>
      <c r="AB53">
        <f t="shared" si="10"/>
        <v>1424.8800213191382</v>
      </c>
      <c r="AC53">
        <f t="shared" si="23"/>
        <v>1597.078419333943</v>
      </c>
      <c r="AD53">
        <f t="shared" si="11"/>
        <v>82.080482366643778</v>
      </c>
    </row>
    <row r="54" spans="1:36" ht="15" customHeight="1" thickTop="1" thickBot="1" x14ac:dyDescent="0.3">
      <c r="A54" s="3">
        <v>80</v>
      </c>
      <c r="B54" s="3">
        <v>1</v>
      </c>
      <c r="C54">
        <f t="shared" si="0"/>
        <v>323748.526325471</v>
      </c>
      <c r="D54">
        <f t="shared" si="1"/>
        <v>0.10204081632653061</v>
      </c>
      <c r="E54">
        <v>0.12</v>
      </c>
      <c r="F54" s="13">
        <f t="shared" si="12"/>
        <v>12</v>
      </c>
      <c r="G54" s="3">
        <v>6</v>
      </c>
      <c r="H54">
        <f t="shared" si="2"/>
        <v>0.28988680347981804</v>
      </c>
      <c r="I54">
        <f t="shared" si="3"/>
        <v>0.57977360695963609</v>
      </c>
      <c r="J54">
        <f t="shared" si="13"/>
        <v>0.61777360695963612</v>
      </c>
      <c r="K54">
        <f t="shared" si="14"/>
        <v>10.348867088766461</v>
      </c>
      <c r="L54">
        <v>10</v>
      </c>
      <c r="M54">
        <f t="shared" si="15"/>
        <v>6.8164836542688461</v>
      </c>
      <c r="N54">
        <f t="shared" si="16"/>
        <v>8.465146002093288</v>
      </c>
      <c r="O54">
        <f t="shared" si="17"/>
        <v>84.651460020932873</v>
      </c>
      <c r="P54" s="3">
        <v>1548</v>
      </c>
      <c r="Q54" s="22">
        <f t="shared" si="18"/>
        <v>1735.0775897890242</v>
      </c>
      <c r="R54">
        <f t="shared" si="19"/>
        <v>2041.2677526929697</v>
      </c>
      <c r="S54">
        <f t="shared" si="4"/>
        <v>1727.9629555910842</v>
      </c>
      <c r="T54">
        <f t="shared" si="20"/>
        <v>1936.7892766354632</v>
      </c>
      <c r="U54">
        <f t="shared" si="5"/>
        <v>1642.3137565998038</v>
      </c>
      <c r="V54">
        <f t="shared" si="21"/>
        <v>1840.7892725995928</v>
      </c>
      <c r="W54">
        <f t="shared" si="6"/>
        <v>1.2676296515546331E-2</v>
      </c>
      <c r="X54">
        <f t="shared" si="22"/>
        <v>1.4907324702282485E-2</v>
      </c>
      <c r="Y54">
        <f t="shared" si="7"/>
        <v>0.10509267529771751</v>
      </c>
      <c r="Z54">
        <f t="shared" si="8"/>
        <v>7.4135403345480126</v>
      </c>
      <c r="AA54">
        <f t="shared" si="9"/>
        <v>0.74135403345480122</v>
      </c>
      <c r="AB54">
        <f t="shared" si="10"/>
        <v>1427.6528828288704</v>
      </c>
      <c r="AC54">
        <f t="shared" si="23"/>
        <v>1600.1863843630933</v>
      </c>
      <c r="AD54">
        <f t="shared" si="11"/>
        <v>85.649198991280471</v>
      </c>
    </row>
    <row r="55" spans="1:36" ht="15" customHeight="1" thickTop="1" thickBot="1" x14ac:dyDescent="0.3">
      <c r="A55" s="3">
        <v>80</v>
      </c>
      <c r="B55" s="3">
        <v>1</v>
      </c>
      <c r="C55">
        <f t="shared" si="0"/>
        <v>323748.526325471</v>
      </c>
      <c r="D55">
        <f t="shared" si="1"/>
        <v>0.10629251700680273</v>
      </c>
      <c r="E55">
        <v>0.125</v>
      </c>
      <c r="F55" s="13">
        <f t="shared" si="12"/>
        <v>12.5</v>
      </c>
      <c r="G55" s="3">
        <v>6</v>
      </c>
      <c r="H55">
        <f t="shared" si="2"/>
        <v>0.29385834910255726</v>
      </c>
      <c r="I55">
        <f t="shared" si="3"/>
        <v>0.58771669820511452</v>
      </c>
      <c r="J55">
        <f t="shared" si="13"/>
        <v>0.62571669820511455</v>
      </c>
      <c r="K55">
        <f t="shared" si="14"/>
        <v>10.209000387982826</v>
      </c>
      <c r="L55">
        <v>10</v>
      </c>
      <c r="M55">
        <f t="shared" si="15"/>
        <v>6.6476983983485685</v>
      </c>
      <c r="N55">
        <f t="shared" si="16"/>
        <v>8.4832944409916688</v>
      </c>
      <c r="O55">
        <f t="shared" si="17"/>
        <v>84.832944409916692</v>
      </c>
      <c r="P55" s="3">
        <v>1548</v>
      </c>
      <c r="Q55" s="22">
        <f t="shared" si="18"/>
        <v>1735.0775897890242</v>
      </c>
      <c r="R55">
        <f t="shared" si="19"/>
        <v>2041.2677526929697</v>
      </c>
      <c r="S55">
        <f t="shared" si="4"/>
        <v>1731.6675378995826</v>
      </c>
      <c r="T55">
        <f t="shared" si="20"/>
        <v>1940.9415619991612</v>
      </c>
      <c r="U55">
        <f t="shared" si="5"/>
        <v>1642.4496222836653</v>
      </c>
      <c r="V55">
        <f t="shared" si="21"/>
        <v>1840.9415578084097</v>
      </c>
      <c r="W55">
        <f t="shared" si="6"/>
        <v>1.303374072089751E-2</v>
      </c>
      <c r="X55">
        <f t="shared" si="22"/>
        <v>1.5327679087775471E-2</v>
      </c>
      <c r="Y55">
        <f t="shared" si="7"/>
        <v>0.10967232091222454</v>
      </c>
      <c r="Z55">
        <f t="shared" si="8"/>
        <v>7.4430607226026302</v>
      </c>
      <c r="AA55">
        <f t="shared" si="9"/>
        <v>0.74430607226026302</v>
      </c>
      <c r="AB55">
        <f t="shared" si="10"/>
        <v>1430.1100678225209</v>
      </c>
      <c r="AC55">
        <f t="shared" si="23"/>
        <v>1602.9405230042103</v>
      </c>
      <c r="AD55">
        <f t="shared" si="11"/>
        <v>89.217915615917164</v>
      </c>
    </row>
    <row r="56" spans="1:36" ht="15" customHeight="1" thickTop="1" thickBot="1" x14ac:dyDescent="0.3">
      <c r="A56" s="3">
        <v>80</v>
      </c>
      <c r="B56" s="3">
        <v>1</v>
      </c>
      <c r="C56">
        <f t="shared" si="0"/>
        <v>323748.526325471</v>
      </c>
      <c r="D56">
        <f t="shared" si="1"/>
        <v>0.11054421768707484</v>
      </c>
      <c r="E56">
        <v>0.13</v>
      </c>
      <c r="F56" s="13">
        <f t="shared" si="12"/>
        <v>13</v>
      </c>
      <c r="G56" s="3">
        <v>6</v>
      </c>
      <c r="H56">
        <f t="shared" si="2"/>
        <v>0.29772534978432841</v>
      </c>
      <c r="I56">
        <f t="shared" si="3"/>
        <v>0.59545069956865682</v>
      </c>
      <c r="J56">
        <f t="shared" si="13"/>
        <v>0.63345069956865685</v>
      </c>
      <c r="K56">
        <f t="shared" si="14"/>
        <v>10.076400958713101</v>
      </c>
      <c r="L56">
        <v>10</v>
      </c>
      <c r="M56">
        <f t="shared" si="15"/>
        <v>6.4893117225882211</v>
      </c>
      <c r="N56">
        <f t="shared" si="16"/>
        <v>8.5005578921738945</v>
      </c>
      <c r="O56">
        <f t="shared" si="17"/>
        <v>85.005578921738945</v>
      </c>
      <c r="P56" s="3">
        <v>1548</v>
      </c>
      <c r="Q56" s="22">
        <f t="shared" si="18"/>
        <v>1735.0775897890242</v>
      </c>
      <c r="R56">
        <f t="shared" si="19"/>
        <v>2041.2677526929697</v>
      </c>
      <c r="S56">
        <f t="shared" si="4"/>
        <v>1735.1914705194292</v>
      </c>
      <c r="T56">
        <f t="shared" si="20"/>
        <v>1944.8913659504676</v>
      </c>
      <c r="U56">
        <f t="shared" si="5"/>
        <v>1642.4048382788753</v>
      </c>
      <c r="V56">
        <f t="shared" si="21"/>
        <v>1840.8913616048706</v>
      </c>
      <c r="W56">
        <f t="shared" si="6"/>
        <v>1.3386551757304646E-2</v>
      </c>
      <c r="X56">
        <f t="shared" si="22"/>
        <v>1.5742584866590262E-2</v>
      </c>
      <c r="Y56">
        <f t="shared" si="7"/>
        <v>0.11425741513340974</v>
      </c>
      <c r="Z56">
        <f t="shared" si="8"/>
        <v>7.4711674765515017</v>
      </c>
      <c r="AA56">
        <f t="shared" si="9"/>
        <v>0.74711674765515013</v>
      </c>
      <c r="AB56">
        <f t="shared" si="10"/>
        <v>1432.2786922447549</v>
      </c>
      <c r="AC56">
        <f t="shared" si="23"/>
        <v>1605.3712281952228</v>
      </c>
      <c r="AD56">
        <f t="shared" si="11"/>
        <v>92.786632240553843</v>
      </c>
    </row>
    <row r="57" spans="1:36" ht="15" customHeight="1" thickTop="1" thickBot="1" x14ac:dyDescent="0.3">
      <c r="A57" s="3">
        <v>80</v>
      </c>
      <c r="B57" s="3">
        <v>1</v>
      </c>
      <c r="C57">
        <f t="shared" si="0"/>
        <v>323748.526325471</v>
      </c>
      <c r="D57">
        <f t="shared" si="1"/>
        <v>0.11479591836734696</v>
      </c>
      <c r="E57">
        <v>0.13500000000000001</v>
      </c>
      <c r="F57" s="13">
        <f t="shared" si="12"/>
        <v>13.5</v>
      </c>
      <c r="G57" s="3">
        <v>6</v>
      </c>
      <c r="H57">
        <f t="shared" si="2"/>
        <v>0.30149442521729802</v>
      </c>
      <c r="I57">
        <f t="shared" si="3"/>
        <v>0.60298885043459605</v>
      </c>
      <c r="J57">
        <f t="shared" si="13"/>
        <v>0.64098885043459608</v>
      </c>
      <c r="K57">
        <f t="shared" si="14"/>
        <v>9.9504327412946054</v>
      </c>
      <c r="L57">
        <v>10</v>
      </c>
      <c r="M57">
        <f t="shared" si="15"/>
        <v>6.3403239306838044</v>
      </c>
      <c r="N57">
        <f t="shared" si="16"/>
        <v>8.5170105220891283</v>
      </c>
      <c r="O57">
        <f t="shared" si="17"/>
        <v>85.170105220891273</v>
      </c>
      <c r="P57" s="3">
        <v>1548</v>
      </c>
      <c r="Q57" s="22">
        <f t="shared" si="18"/>
        <v>1735.0775897890242</v>
      </c>
      <c r="R57">
        <f t="shared" si="19"/>
        <v>2041.2677526929697</v>
      </c>
      <c r="S57">
        <f t="shared" si="4"/>
        <v>1738.5498928087247</v>
      </c>
      <c r="T57">
        <f t="shared" si="20"/>
        <v>1948.6556574564138</v>
      </c>
      <c r="U57">
        <f t="shared" si="5"/>
        <v>1642.1945439435342</v>
      </c>
      <c r="V57">
        <f t="shared" si="21"/>
        <v>1840.6556529560032</v>
      </c>
      <c r="W57">
        <f t="shared" si="6"/>
        <v>1.373496327615574E-2</v>
      </c>
      <c r="X57">
        <f t="shared" si="22"/>
        <v>1.6152316812759148E-2</v>
      </c>
      <c r="Y57">
        <f t="shared" si="7"/>
        <v>0.11884768318724086</v>
      </c>
      <c r="Z57">
        <f t="shared" si="8"/>
        <v>7.4979775424566331</v>
      </c>
      <c r="AA57">
        <f t="shared" si="9"/>
        <v>0.74979775424566331</v>
      </c>
      <c r="AB57">
        <f t="shared" si="10"/>
        <v>1434.1826279180902</v>
      </c>
      <c r="AC57">
        <f t="shared" si="23"/>
        <v>1607.5052566960005</v>
      </c>
      <c r="AD57">
        <f t="shared" si="11"/>
        <v>96.355348865190535</v>
      </c>
    </row>
    <row r="58" spans="1:36" ht="15" customHeight="1" thickTop="1" thickBot="1" x14ac:dyDescent="0.3">
      <c r="A58" s="3">
        <v>80</v>
      </c>
      <c r="B58" s="3">
        <v>1</v>
      </c>
      <c r="C58">
        <f t="shared" si="0"/>
        <v>323748.526325471</v>
      </c>
      <c r="D58">
        <f t="shared" si="1"/>
        <v>0.11904761904761907</v>
      </c>
      <c r="E58">
        <v>0.14000000000000001</v>
      </c>
      <c r="F58" s="13">
        <f t="shared" si="12"/>
        <v>14.000000000000002</v>
      </c>
      <c r="G58" s="3">
        <v>6</v>
      </c>
      <c r="H58">
        <f t="shared" si="2"/>
        <v>0.30517154889894621</v>
      </c>
      <c r="I58">
        <f t="shared" si="3"/>
        <v>0.61034309779789242</v>
      </c>
      <c r="J58">
        <f t="shared" si="13"/>
        <v>0.64834309779789245</v>
      </c>
      <c r="K58">
        <f t="shared" si="14"/>
        <v>9.8305363354609874</v>
      </c>
      <c r="L58">
        <v>10</v>
      </c>
      <c r="M58">
        <f t="shared" si="15"/>
        <v>6.1998636271905507</v>
      </c>
      <c r="N58">
        <f t="shared" si="16"/>
        <v>8.5327178526799532</v>
      </c>
      <c r="O58">
        <f t="shared" si="17"/>
        <v>85.327178526799528</v>
      </c>
      <c r="P58" s="3">
        <v>1548</v>
      </c>
      <c r="Q58" s="22">
        <f t="shared" si="18"/>
        <v>1735.0775897890242</v>
      </c>
      <c r="R58">
        <f t="shared" si="19"/>
        <v>2041.2677526929697</v>
      </c>
      <c r="S58">
        <f t="shared" si="4"/>
        <v>1741.7561795503188</v>
      </c>
      <c r="T58">
        <f t="shared" si="20"/>
        <v>1952.2494276578204</v>
      </c>
      <c r="U58">
        <f t="shared" si="5"/>
        <v>1641.8321140604917</v>
      </c>
      <c r="V58">
        <f t="shared" si="21"/>
        <v>1840.2494230026261</v>
      </c>
      <c r="W58">
        <f t="shared" si="6"/>
        <v>1.407918900007131E-2</v>
      </c>
      <c r="X58">
        <f t="shared" si="22"/>
        <v>1.6557126264083861E-2</v>
      </c>
      <c r="Y58">
        <f t="shared" si="7"/>
        <v>0.12344287373591616</v>
      </c>
      <c r="Z58">
        <f t="shared" si="8"/>
        <v>7.523594375089778</v>
      </c>
      <c r="AA58">
        <f t="shared" si="9"/>
        <v>0.75235943750897782</v>
      </c>
      <c r="AB58">
        <f t="shared" si="10"/>
        <v>1435.8429927314708</v>
      </c>
      <c r="AC58">
        <f t="shared" si="23"/>
        <v>1609.3662785167828</v>
      </c>
      <c r="AD58">
        <f t="shared" si="11"/>
        <v>99.924065489827228</v>
      </c>
    </row>
    <row r="59" spans="1:36" ht="15" customHeight="1" thickTop="1" thickBot="1" x14ac:dyDescent="0.3">
      <c r="A59" s="3">
        <v>80</v>
      </c>
      <c r="B59" s="3">
        <v>1</v>
      </c>
      <c r="C59">
        <f t="shared" si="0"/>
        <v>323748.526325471</v>
      </c>
      <c r="D59">
        <f t="shared" si="1"/>
        <v>0.12329931972789115</v>
      </c>
      <c r="E59">
        <v>0.14499999999999999</v>
      </c>
      <c r="F59" s="13">
        <f t="shared" si="12"/>
        <v>14.499999999999998</v>
      </c>
      <c r="G59" s="3">
        <v>6</v>
      </c>
      <c r="H59">
        <f t="shared" si="2"/>
        <v>0.30876213181519602</v>
      </c>
      <c r="I59">
        <f t="shared" si="3"/>
        <v>0.61752426363039203</v>
      </c>
      <c r="J59">
        <f t="shared" si="13"/>
        <v>0.65552426363039207</v>
      </c>
      <c r="K59">
        <f t="shared" si="14"/>
        <v>9.7162174077603396</v>
      </c>
      <c r="L59">
        <v>10</v>
      </c>
      <c r="M59">
        <f t="shared" si="15"/>
        <v>6.0671673962331356</v>
      </c>
      <c r="N59">
        <f t="shared" si="16"/>
        <v>8.5477380333060715</v>
      </c>
      <c r="O59">
        <f t="shared" si="17"/>
        <v>85.477380333060722</v>
      </c>
      <c r="P59" s="3">
        <v>1548</v>
      </c>
      <c r="Q59" s="22">
        <f t="shared" si="18"/>
        <v>1735.0775897890242</v>
      </c>
      <c r="R59">
        <f t="shared" si="19"/>
        <v>2041.2677526929697</v>
      </c>
      <c r="S59">
        <f t="shared" si="4"/>
        <v>1744.8222005854911</v>
      </c>
      <c r="T59">
        <f t="shared" si="20"/>
        <v>1955.68598088001</v>
      </c>
      <c r="U59">
        <f t="shared" si="5"/>
        <v>1641.3294184710273</v>
      </c>
      <c r="V59">
        <f t="shared" si="21"/>
        <v>1839.6859760700588</v>
      </c>
      <c r="W59">
        <f t="shared" si="6"/>
        <v>1.4419425069123665E-2</v>
      </c>
      <c r="X59">
        <f t="shared" si="22"/>
        <v>1.6957243881289427E-2</v>
      </c>
      <c r="Y59">
        <f t="shared" si="7"/>
        <v>0.12804275611871058</v>
      </c>
      <c r="Z59">
        <f t="shared" si="8"/>
        <v>7.5481099059671459</v>
      </c>
      <c r="AA59">
        <f t="shared" si="9"/>
        <v>0.75481099059671464</v>
      </c>
      <c r="AB59">
        <f t="shared" si="10"/>
        <v>1437.2785523688462</v>
      </c>
      <c r="AC59">
        <f t="shared" si="23"/>
        <v>1610.975327196121</v>
      </c>
      <c r="AD59">
        <f t="shared" si="11"/>
        <v>103.49278211446389</v>
      </c>
    </row>
    <row r="60" spans="1:36" ht="15" customHeight="1" thickTop="1" thickBot="1" x14ac:dyDescent="0.3">
      <c r="A60" s="3">
        <v>80</v>
      </c>
      <c r="B60" s="3">
        <v>1</v>
      </c>
      <c r="C60">
        <f t="shared" si="0"/>
        <v>323748.526325471</v>
      </c>
      <c r="D60">
        <f t="shared" si="1"/>
        <v>0.12755102040816327</v>
      </c>
      <c r="E60">
        <v>0.15</v>
      </c>
      <c r="F60" s="13">
        <f t="shared" si="12"/>
        <v>15</v>
      </c>
      <c r="G60" s="3">
        <v>6</v>
      </c>
      <c r="H60">
        <f t="shared" si="2"/>
        <v>0.31227109279968768</v>
      </c>
      <c r="I60">
        <f t="shared" si="3"/>
        <v>0.62454218559937535</v>
      </c>
      <c r="J60">
        <f t="shared" si="13"/>
        <v>0.66254218559937539</v>
      </c>
      <c r="K60">
        <f t="shared" si="14"/>
        <v>9.6070371839522402</v>
      </c>
      <c r="L60">
        <v>10</v>
      </c>
      <c r="M60">
        <f t="shared" si="15"/>
        <v>5.941563269518868</v>
      </c>
      <c r="N60">
        <f t="shared" si="16"/>
        <v>8.5621228891608911</v>
      </c>
      <c r="O60">
        <f t="shared" si="17"/>
        <v>85.621228891608908</v>
      </c>
      <c r="P60" s="3">
        <v>1548</v>
      </c>
      <c r="Q60" s="22">
        <f t="shared" si="18"/>
        <v>1735.0775897890242</v>
      </c>
      <c r="R60">
        <f t="shared" si="19"/>
        <v>2041.2677526929697</v>
      </c>
      <c r="S60">
        <f t="shared" si="4"/>
        <v>1747.7585348238488</v>
      </c>
      <c r="T60">
        <f t="shared" si="20"/>
        <v>1958.9771745060464</v>
      </c>
      <c r="U60">
        <f t="shared" si="5"/>
        <v>1640.6970360847481</v>
      </c>
      <c r="V60">
        <f t="shared" si="21"/>
        <v>1838.9771695413638</v>
      </c>
      <c r="W60">
        <f t="shared" si="6"/>
        <v>1.4755852039882209E-2</v>
      </c>
      <c r="X60">
        <f t="shared" si="22"/>
        <v>1.7352881998901476E-2</v>
      </c>
      <c r="Y60">
        <f t="shared" si="7"/>
        <v>0.13264711800109852</v>
      </c>
      <c r="Z60">
        <f t="shared" si="8"/>
        <v>7.5716061681228757</v>
      </c>
      <c r="AA60">
        <f t="shared" si="9"/>
        <v>0.75716061681228752</v>
      </c>
      <c r="AB60">
        <f t="shared" si="10"/>
        <v>1438.5060519689403</v>
      </c>
      <c r="AC60">
        <f t="shared" si="23"/>
        <v>1612.3511715421148</v>
      </c>
      <c r="AD60">
        <f t="shared" si="11"/>
        <v>107.06149873910059</v>
      </c>
    </row>
    <row r="61" spans="1:36" ht="15" customHeight="1" thickTop="1" thickBot="1" x14ac:dyDescent="0.3">
      <c r="A61" s="3">
        <v>80</v>
      </c>
      <c r="B61" s="3">
        <v>1</v>
      </c>
      <c r="C61">
        <f t="shared" si="0"/>
        <v>323748.526325471</v>
      </c>
      <c r="D61">
        <f t="shared" si="1"/>
        <v>0.13180272108843538</v>
      </c>
      <c r="E61">
        <v>0.155</v>
      </c>
      <c r="F61" s="13">
        <f t="shared" si="12"/>
        <v>15.5</v>
      </c>
      <c r="G61" s="3">
        <v>6</v>
      </c>
      <c r="H61">
        <f t="shared" si="2"/>
        <v>0.31570291806049455</v>
      </c>
      <c r="I61">
        <f t="shared" si="3"/>
        <v>0.63140583612098911</v>
      </c>
      <c r="J61">
        <f t="shared" si="13"/>
        <v>0.66940583612098914</v>
      </c>
      <c r="K61">
        <f t="shared" si="14"/>
        <v>9.5026045955810403</v>
      </c>
      <c r="L61">
        <v>10</v>
      </c>
      <c r="M61">
        <f t="shared" si="15"/>
        <v>5.8224571774346536</v>
      </c>
      <c r="N61">
        <f t="shared" si="16"/>
        <v>8.5759187914389745</v>
      </c>
      <c r="O61">
        <f t="shared" si="17"/>
        <v>85.759187914389742</v>
      </c>
      <c r="P61" s="3">
        <v>1548</v>
      </c>
      <c r="Q61" s="22">
        <f t="shared" si="18"/>
        <v>1735.0775897890242</v>
      </c>
      <c r="R61">
        <f t="shared" si="19"/>
        <v>2041.2677526929697</v>
      </c>
      <c r="S61">
        <f t="shared" si="4"/>
        <v>1750.5746478678045</v>
      </c>
      <c r="T61">
        <f t="shared" si="20"/>
        <v>1962.1336180673386</v>
      </c>
      <c r="U61">
        <f t="shared" si="5"/>
        <v>1639.9444325040672</v>
      </c>
      <c r="V61">
        <f t="shared" si="21"/>
        <v>1838.1336129479478</v>
      </c>
      <c r="W61">
        <f t="shared" si="6"/>
        <v>1.5088636598466848E-2</v>
      </c>
      <c r="X61">
        <f t="shared" si="22"/>
        <v>1.7744236639797011E-2</v>
      </c>
      <c r="Y61">
        <f t="shared" si="7"/>
        <v>0.13725576336020298</v>
      </c>
      <c r="Z61">
        <f t="shared" si="8"/>
        <v>7.5941566466713928</v>
      </c>
      <c r="AA61">
        <f t="shared" si="9"/>
        <v>0.75941566466713928</v>
      </c>
      <c r="AB61">
        <f t="shared" si="10"/>
        <v>1439.5404918111919</v>
      </c>
      <c r="AC61">
        <f t="shared" si="23"/>
        <v>1613.5106246353162</v>
      </c>
      <c r="AD61">
        <f t="shared" si="11"/>
        <v>110.63021536373728</v>
      </c>
    </row>
    <row r="62" spans="1:36" ht="15" customHeight="1" thickTop="1" thickBot="1" x14ac:dyDescent="0.3">
      <c r="A62" s="3">
        <v>80</v>
      </c>
      <c r="B62" s="3">
        <v>1</v>
      </c>
      <c r="C62">
        <f t="shared" si="0"/>
        <v>323748.526325471</v>
      </c>
      <c r="D62">
        <f t="shared" si="1"/>
        <v>0.1360544217687075</v>
      </c>
      <c r="E62">
        <v>0.16</v>
      </c>
      <c r="F62" s="13">
        <f t="shared" si="12"/>
        <v>16</v>
      </c>
      <c r="G62" s="3">
        <v>6</v>
      </c>
      <c r="H62">
        <f t="shared" si="2"/>
        <v>0.31906171183499105</v>
      </c>
      <c r="I62">
        <f t="shared" si="3"/>
        <v>0.63812342366998209</v>
      </c>
      <c r="J62">
        <f t="shared" si="13"/>
        <v>0.67612342366998213</v>
      </c>
      <c r="K62">
        <f t="shared" si="14"/>
        <v>9.402569749740163</v>
      </c>
      <c r="L62">
        <v>10</v>
      </c>
      <c r="M62">
        <f t="shared" si="15"/>
        <v>5.7093217684247879</v>
      </c>
      <c r="N62">
        <f t="shared" si="16"/>
        <v>8.5891673842118283</v>
      </c>
      <c r="O62">
        <f t="shared" si="17"/>
        <v>85.891673842118294</v>
      </c>
      <c r="P62" s="3">
        <v>1548</v>
      </c>
      <c r="Q62" s="22">
        <f t="shared" si="18"/>
        <v>1735.0775897890242</v>
      </c>
      <c r="R62">
        <f t="shared" si="19"/>
        <v>2041.2677526929697</v>
      </c>
      <c r="S62">
        <f t="shared" si="4"/>
        <v>1753.2790403873835</v>
      </c>
      <c r="T62">
        <f t="shared" si="20"/>
        <v>1965.1648395497123</v>
      </c>
      <c r="U62">
        <f t="shared" si="5"/>
        <v>1639.0801083990095</v>
      </c>
      <c r="V62">
        <f t="shared" si="21"/>
        <v>1837.1648342756353</v>
      </c>
      <c r="W62">
        <f t="shared" si="6"/>
        <v>1.5417933036389261E-2</v>
      </c>
      <c r="X62">
        <f t="shared" si="22"/>
        <v>1.8131489250793772E-2</v>
      </c>
      <c r="Y62">
        <f t="shared" si="7"/>
        <v>0.14186851074920623</v>
      </c>
      <c r="Z62">
        <f t="shared" si="8"/>
        <v>7.6158274085861697</v>
      </c>
      <c r="AA62">
        <f t="shared" si="9"/>
        <v>0.76158274085861699</v>
      </c>
      <c r="AB62">
        <f t="shared" si="10"/>
        <v>1440.3953579338474</v>
      </c>
      <c r="AC62">
        <f t="shared" si="23"/>
        <v>1614.468802317286</v>
      </c>
      <c r="AD62">
        <f t="shared" si="11"/>
        <v>114.19893198837396</v>
      </c>
    </row>
    <row r="63" spans="1:36" ht="15" customHeight="1" thickTop="1" thickBot="1" x14ac:dyDescent="0.3">
      <c r="A63" s="3">
        <v>80</v>
      </c>
      <c r="B63" s="3">
        <v>1</v>
      </c>
      <c r="C63">
        <f t="shared" si="0"/>
        <v>323748.526325471</v>
      </c>
      <c r="D63">
        <f t="shared" si="1"/>
        <v>0.14030612244897961</v>
      </c>
      <c r="E63">
        <v>0.16500000000000001</v>
      </c>
      <c r="F63" s="13">
        <f t="shared" si="12"/>
        <v>16.5</v>
      </c>
      <c r="G63" s="3">
        <v>6</v>
      </c>
      <c r="H63">
        <f t="shared" si="2"/>
        <v>0.32235123972894764</v>
      </c>
      <c r="I63">
        <f t="shared" si="3"/>
        <v>0.64470247945789527</v>
      </c>
      <c r="J63">
        <f t="shared" si="13"/>
        <v>0.68270247945789531</v>
      </c>
      <c r="K63">
        <f t="shared" si="14"/>
        <v>9.3066184653813675</v>
      </c>
      <c r="L63">
        <v>10</v>
      </c>
      <c r="M63">
        <f t="shared" si="15"/>
        <v>5.6016871233797083</v>
      </c>
      <c r="N63">
        <f t="shared" si="16"/>
        <v>8.6019061952562126</v>
      </c>
      <c r="O63">
        <f t="shared" si="17"/>
        <v>86.019061952562126</v>
      </c>
      <c r="P63" s="3">
        <v>1548</v>
      </c>
      <c r="Q63" s="22">
        <f t="shared" si="18"/>
        <v>1735.0775897890242</v>
      </c>
      <c r="R63">
        <f t="shared" si="19"/>
        <v>2041.2677526929697</v>
      </c>
      <c r="S63">
        <f t="shared" si="4"/>
        <v>1755.8793728066382</v>
      </c>
      <c r="T63">
        <f t="shared" si="20"/>
        <v>1968.0794251483239</v>
      </c>
      <c r="U63">
        <f t="shared" si="5"/>
        <v>1638.1117241936277</v>
      </c>
      <c r="V63">
        <f t="shared" si="21"/>
        <v>1836.0794197195808</v>
      </c>
      <c r="W63">
        <f t="shared" si="6"/>
        <v>1.5743884528384836E-2</v>
      </c>
      <c r="X63">
        <f t="shared" si="22"/>
        <v>1.8514808205380564E-2</v>
      </c>
      <c r="Y63">
        <f t="shared" si="7"/>
        <v>0.14648519179461944</v>
      </c>
      <c r="Z63">
        <f t="shared" si="8"/>
        <v>7.6366780534026155</v>
      </c>
      <c r="AA63">
        <f t="shared" si="9"/>
        <v>0.76366780534026157</v>
      </c>
      <c r="AB63">
        <f t="shared" si="10"/>
        <v>1441.0828161978775</v>
      </c>
      <c r="AC63">
        <f t="shared" si="23"/>
        <v>1615.2393407073596</v>
      </c>
      <c r="AD63">
        <f t="shared" si="11"/>
        <v>117.76764861301065</v>
      </c>
    </row>
    <row r="64" spans="1:36" ht="15" customHeight="1" thickTop="1" thickBot="1" x14ac:dyDescent="0.3">
      <c r="A64" s="3">
        <v>80</v>
      </c>
      <c r="B64" s="3">
        <v>1</v>
      </c>
      <c r="C64">
        <f t="shared" si="0"/>
        <v>323748.526325471</v>
      </c>
      <c r="D64">
        <f t="shared" si="1"/>
        <v>0.14455782312925172</v>
      </c>
      <c r="E64">
        <v>0.17</v>
      </c>
      <c r="F64" s="13">
        <f t="shared" si="12"/>
        <v>17</v>
      </c>
      <c r="G64" s="3">
        <v>6</v>
      </c>
      <c r="H64">
        <f t="shared" si="2"/>
        <v>0.32557496598444341</v>
      </c>
      <c r="I64">
        <f t="shared" si="3"/>
        <v>0.65114993196888682</v>
      </c>
      <c r="J64">
        <f t="shared" si="13"/>
        <v>0.68914993196888685</v>
      </c>
      <c r="K64">
        <f t="shared" si="14"/>
        <v>9.2144676754518819</v>
      </c>
      <c r="L64">
        <v>10</v>
      </c>
      <c r="M64">
        <f t="shared" si="15"/>
        <v>5.499132997503466</v>
      </c>
      <c r="N64">
        <f t="shared" si="16"/>
        <v>8.6141691522461059</v>
      </c>
      <c r="O64">
        <f t="shared" si="17"/>
        <v>86.141691522461059</v>
      </c>
      <c r="P64" s="3">
        <v>1548</v>
      </c>
      <c r="Q64" s="22">
        <f t="shared" si="18"/>
        <v>1735.0775897890242</v>
      </c>
      <c r="R64">
        <f t="shared" si="19"/>
        <v>2041.2677526929697</v>
      </c>
      <c r="S64">
        <f t="shared" si="4"/>
        <v>1758.3825706722512</v>
      </c>
      <c r="T64">
        <f t="shared" si="20"/>
        <v>1970.8851373701796</v>
      </c>
      <c r="U64">
        <f t="shared" si="5"/>
        <v>1637.0462054346037</v>
      </c>
      <c r="V64">
        <f t="shared" si="21"/>
        <v>1834.8851317867891</v>
      </c>
      <c r="W64">
        <f t="shared" si="6"/>
        <v>1.6066624243969985E-2</v>
      </c>
      <c r="X64">
        <f t="shared" si="22"/>
        <v>1.88943501109087E-2</v>
      </c>
      <c r="Y64">
        <f t="shared" si="7"/>
        <v>0.15110564988909131</v>
      </c>
      <c r="Z64">
        <f t="shared" si="8"/>
        <v>7.6567625176747676</v>
      </c>
      <c r="AA64">
        <f t="shared" si="9"/>
        <v>0.76567625176747678</v>
      </c>
      <c r="AB64">
        <f t="shared" si="10"/>
        <v>1441.6138764981263</v>
      </c>
      <c r="AC64">
        <f t="shared" si="23"/>
        <v>1615.8345802589024</v>
      </c>
      <c r="AD64">
        <f t="shared" si="11"/>
        <v>121.33636523764734</v>
      </c>
    </row>
    <row r="65" spans="1:30" ht="15" customHeight="1" thickTop="1" thickBot="1" x14ac:dyDescent="0.3">
      <c r="A65" s="3">
        <v>80</v>
      </c>
      <c r="B65" s="3">
        <v>1</v>
      </c>
      <c r="C65">
        <f t="shared" si="0"/>
        <v>323748.526325471</v>
      </c>
      <c r="D65">
        <f t="shared" si="1"/>
        <v>0.14880952380952381</v>
      </c>
      <c r="E65">
        <v>0.17499999999999999</v>
      </c>
      <c r="F65" s="13">
        <f t="shared" si="12"/>
        <v>17.5</v>
      </c>
      <c r="G65" s="3">
        <v>6</v>
      </c>
      <c r="H65">
        <f t="shared" si="2"/>
        <v>0.32873608567932555</v>
      </c>
      <c r="I65">
        <f t="shared" si="3"/>
        <v>0.6574721713586511</v>
      </c>
      <c r="J65">
        <f t="shared" si="13"/>
        <v>0.69547217135865114</v>
      </c>
      <c r="K65">
        <f t="shared" si="14"/>
        <v>9.1258615366200804</v>
      </c>
      <c r="L65">
        <v>10</v>
      </c>
      <c r="M65">
        <f t="shared" si="15"/>
        <v>5.4012823018894647</v>
      </c>
      <c r="N65">
        <f t="shared" si="16"/>
        <v>8.6259870212669707</v>
      </c>
      <c r="O65">
        <f t="shared" si="17"/>
        <v>86.259870212669711</v>
      </c>
      <c r="P65" s="3">
        <v>1548</v>
      </c>
      <c r="Q65" s="22">
        <f t="shared" si="18"/>
        <v>1735.0775897890242</v>
      </c>
      <c r="R65">
        <f t="shared" si="19"/>
        <v>2041.2677526929697</v>
      </c>
      <c r="S65">
        <f t="shared" si="4"/>
        <v>1760.7949141660354</v>
      </c>
      <c r="T65">
        <f t="shared" si="20"/>
        <v>1973.5890153643259</v>
      </c>
      <c r="U65">
        <f t="shared" si="5"/>
        <v>1635.8898323037513</v>
      </c>
      <c r="V65">
        <f t="shared" si="21"/>
        <v>1833.5890096263058</v>
      </c>
      <c r="W65">
        <f t="shared" si="6"/>
        <v>1.6386276318594906E-2</v>
      </c>
      <c r="X65">
        <f t="shared" si="22"/>
        <v>1.9270260950667608E-2</v>
      </c>
      <c r="Y65">
        <f t="shared" si="7"/>
        <v>0.15572973904933238</v>
      </c>
      <c r="Z65">
        <f t="shared" si="8"/>
        <v>7.6761297592276181</v>
      </c>
      <c r="AA65">
        <f t="shared" si="9"/>
        <v>0.76761297592276179</v>
      </c>
      <c r="AB65">
        <f t="shared" si="10"/>
        <v>1441.9985324375345</v>
      </c>
      <c r="AC65">
        <f t="shared" si="23"/>
        <v>1616.2657223133253</v>
      </c>
      <c r="AD65">
        <f t="shared" si="11"/>
        <v>124.90508186228401</v>
      </c>
    </row>
    <row r="66" spans="1:30" ht="15" customHeight="1" thickTop="1" thickBot="1" x14ac:dyDescent="0.3">
      <c r="A66" s="3">
        <v>80</v>
      </c>
      <c r="B66" s="3">
        <v>1</v>
      </c>
      <c r="C66">
        <f t="shared" si="0"/>
        <v>323748.526325471</v>
      </c>
      <c r="D66">
        <f t="shared" si="1"/>
        <v>0.15306122448979592</v>
      </c>
      <c r="E66">
        <v>0.18</v>
      </c>
      <c r="F66" s="13">
        <f t="shared" si="12"/>
        <v>18</v>
      </c>
      <c r="G66" s="3">
        <v>6</v>
      </c>
      <c r="H66">
        <f t="shared" si="2"/>
        <v>0.33183755267160653</v>
      </c>
      <c r="I66">
        <f t="shared" si="3"/>
        <v>0.66367510534321306</v>
      </c>
      <c r="J66">
        <f t="shared" si="13"/>
        <v>0.70167510534321309</v>
      </c>
      <c r="K66">
        <f t="shared" si="14"/>
        <v>9.0405681208987936</v>
      </c>
      <c r="L66">
        <v>10</v>
      </c>
      <c r="M66">
        <f t="shared" si="15"/>
        <v>5.3077955977471554</v>
      </c>
      <c r="N66">
        <f t="shared" si="16"/>
        <v>8.637387781183179</v>
      </c>
      <c r="O66">
        <f t="shared" si="17"/>
        <v>86.37387781183179</v>
      </c>
      <c r="P66" s="3">
        <v>1548</v>
      </c>
      <c r="Q66" s="22">
        <f t="shared" si="18"/>
        <v>1735.0775897890242</v>
      </c>
      <c r="R66">
        <f t="shared" si="19"/>
        <v>2041.2677526929697</v>
      </c>
      <c r="S66">
        <f t="shared" si="4"/>
        <v>1763.1221145233503</v>
      </c>
      <c r="T66">
        <f t="shared" si="20"/>
        <v>1976.1974605755186</v>
      </c>
      <c r="U66">
        <f t="shared" si="5"/>
        <v>1634.6483160364296</v>
      </c>
      <c r="V66">
        <f t="shared" si="21"/>
        <v>1832.1974546828856</v>
      </c>
      <c r="W66">
        <f t="shared" si="6"/>
        <v>1.6702956705614197E-2</v>
      </c>
      <c r="X66">
        <f t="shared" si="22"/>
        <v>1.9642677085802293E-2</v>
      </c>
      <c r="Y66">
        <f t="shared" si="7"/>
        <v>0.16035732291419769</v>
      </c>
      <c r="Z66">
        <f t="shared" si="8"/>
        <v>7.694824342012982</v>
      </c>
      <c r="AA66">
        <f t="shared" si="9"/>
        <v>0.76948243420129825</v>
      </c>
      <c r="AB66">
        <f t="shared" si="10"/>
        <v>1442.2458807118792</v>
      </c>
      <c r="AC66">
        <f t="shared" si="23"/>
        <v>1616.5429629126072</v>
      </c>
      <c r="AD66">
        <f t="shared" si="11"/>
        <v>128.47379848692069</v>
      </c>
    </row>
    <row r="67" spans="1:30" ht="15" customHeight="1" thickTop="1" thickBot="1" x14ac:dyDescent="0.3">
      <c r="A67" s="3">
        <v>80</v>
      </c>
      <c r="B67" s="3">
        <v>1</v>
      </c>
      <c r="C67">
        <f t="shared" si="0"/>
        <v>323748.526325471</v>
      </c>
      <c r="D67">
        <f t="shared" si="1"/>
        <v>0.15731292517006804</v>
      </c>
      <c r="E67">
        <v>0.185</v>
      </c>
      <c r="F67" s="13">
        <f t="shared" si="12"/>
        <v>18.5</v>
      </c>
      <c r="G67" s="3">
        <v>6</v>
      </c>
      <c r="H67">
        <f t="shared" si="2"/>
        <v>0.33488210395283902</v>
      </c>
      <c r="I67">
        <f t="shared" si="3"/>
        <v>0.66976420790567803</v>
      </c>
      <c r="J67">
        <f t="shared" si="13"/>
        <v>0.70776420790567807</v>
      </c>
      <c r="K67">
        <f t="shared" si="14"/>
        <v>8.958376588623219</v>
      </c>
      <c r="L67">
        <v>10</v>
      </c>
      <c r="M67">
        <f t="shared" si="15"/>
        <v>5.2183664228289928</v>
      </c>
      <c r="N67">
        <f t="shared" si="16"/>
        <v>8.6483969447288178</v>
      </c>
      <c r="O67">
        <f t="shared" si="17"/>
        <v>86.483969447288175</v>
      </c>
      <c r="P67" s="3">
        <v>1548</v>
      </c>
      <c r="Q67" s="22">
        <f t="shared" si="18"/>
        <v>1735.0775897890242</v>
      </c>
      <c r="R67">
        <f t="shared" si="19"/>
        <v>2041.2677526929697</v>
      </c>
      <c r="S67">
        <f t="shared" si="4"/>
        <v>1765.3693795763338</v>
      </c>
      <c r="T67">
        <f t="shared" si="20"/>
        <v>1978.7163102084305</v>
      </c>
      <c r="U67">
        <f t="shared" si="5"/>
        <v>1633.3268644647765</v>
      </c>
      <c r="V67">
        <f t="shared" si="21"/>
        <v>1830.7163041612002</v>
      </c>
      <c r="W67">
        <f t="shared" si="6"/>
        <v>1.7016773926592316E-2</v>
      </c>
      <c r="X67">
        <f t="shared" si="22"/>
        <v>2.0011726137672561E-2</v>
      </c>
      <c r="Y67">
        <f t="shared" si="7"/>
        <v>0.16498827386232745</v>
      </c>
      <c r="Z67">
        <f t="shared" si="8"/>
        <v>7.7128869383082934</v>
      </c>
      <c r="AA67">
        <f t="shared" si="9"/>
        <v>0.77128869383082932</v>
      </c>
      <c r="AB67">
        <f t="shared" si="10"/>
        <v>1442.3642236219955</v>
      </c>
      <c r="AC67">
        <f t="shared" si="23"/>
        <v>1616.6756077002385</v>
      </c>
      <c r="AD67">
        <f t="shared" si="11"/>
        <v>132.04251511155738</v>
      </c>
    </row>
    <row r="68" spans="1:30" ht="15" customHeight="1" thickTop="1" thickBot="1" x14ac:dyDescent="0.3">
      <c r="A68" s="3">
        <v>80</v>
      </c>
      <c r="B68" s="3">
        <v>1</v>
      </c>
      <c r="C68">
        <f t="shared" si="0"/>
        <v>323748.526325471</v>
      </c>
      <c r="D68">
        <f t="shared" si="1"/>
        <v>0.16156462585034015</v>
      </c>
      <c r="E68">
        <v>0.19</v>
      </c>
      <c r="F68" s="13">
        <f t="shared" si="12"/>
        <v>19</v>
      </c>
      <c r="G68" s="3">
        <v>6</v>
      </c>
      <c r="H68">
        <f t="shared" si="2"/>
        <v>0.33787228095584831</v>
      </c>
      <c r="I68">
        <f t="shared" si="3"/>
        <v>0.67574456191169663</v>
      </c>
      <c r="J68">
        <f t="shared" si="13"/>
        <v>0.71374456191169666</v>
      </c>
      <c r="K68">
        <f t="shared" si="14"/>
        <v>8.8790947618222251</v>
      </c>
      <c r="L68">
        <v>10</v>
      </c>
      <c r="M68">
        <f t="shared" si="15"/>
        <v>5.132717305670158</v>
      </c>
      <c r="N68">
        <f t="shared" si="16"/>
        <v>8.6590378351111355</v>
      </c>
      <c r="O68">
        <f t="shared" si="17"/>
        <v>86.590378351111355</v>
      </c>
      <c r="P68" s="3">
        <v>1548</v>
      </c>
      <c r="Q68" s="22">
        <f t="shared" si="18"/>
        <v>1735.0775897890242</v>
      </c>
      <c r="R68">
        <f t="shared" si="19"/>
        <v>2041.2677526929697</v>
      </c>
      <c r="S68">
        <f t="shared" si="4"/>
        <v>1767.5414702160704</v>
      </c>
      <c r="T68">
        <f t="shared" si="20"/>
        <v>1981.1509005133382</v>
      </c>
      <c r="U68">
        <f t="shared" si="5"/>
        <v>1631.9302384798762</v>
      </c>
      <c r="V68">
        <f t="shared" si="21"/>
        <v>1829.150894311525</v>
      </c>
      <c r="W68">
        <f t="shared" si="6"/>
        <v>1.732782973448338E-2</v>
      </c>
      <c r="X68">
        <f t="shared" si="22"/>
        <v>2.0377527767752455E-2</v>
      </c>
      <c r="Y68">
        <f t="shared" si="7"/>
        <v>0.16962247223224755</v>
      </c>
      <c r="Z68">
        <f t="shared" si="8"/>
        <v>7.7303547618111557</v>
      </c>
      <c r="AA68">
        <f t="shared" si="9"/>
        <v>0.77303547618111557</v>
      </c>
      <c r="AB68">
        <f t="shared" si="10"/>
        <v>1442.3611574799716</v>
      </c>
      <c r="AC68">
        <f t="shared" si="23"/>
        <v>1616.6721710114059</v>
      </c>
      <c r="AD68">
        <f t="shared" si="11"/>
        <v>135.6112317361941</v>
      </c>
    </row>
    <row r="69" spans="1:30" ht="15" customHeight="1" thickTop="1" thickBot="1" x14ac:dyDescent="0.3">
      <c r="A69" s="3">
        <v>80</v>
      </c>
      <c r="B69" s="3">
        <v>1</v>
      </c>
      <c r="C69">
        <f t="shared" si="0"/>
        <v>323748.526325471</v>
      </c>
      <c r="D69">
        <f t="shared" si="1"/>
        <v>0.16581632653061226</v>
      </c>
      <c r="E69">
        <v>0.19500000000000001</v>
      </c>
      <c r="F69" s="13">
        <f t="shared" si="12"/>
        <v>19.5</v>
      </c>
      <c r="G69" s="3">
        <v>6</v>
      </c>
      <c r="H69">
        <f t="shared" si="2"/>
        <v>0.34081044826729329</v>
      </c>
      <c r="I69">
        <f t="shared" si="3"/>
        <v>0.68162089653458657</v>
      </c>
      <c r="J69">
        <f t="shared" si="13"/>
        <v>0.71962089653458661</v>
      </c>
      <c r="K69">
        <f t="shared" si="14"/>
        <v>8.8025470323818773</v>
      </c>
      <c r="L69">
        <v>10</v>
      </c>
      <c r="M69">
        <f t="shared" si="15"/>
        <v>5.0505963513684531</v>
      </c>
      <c r="N69">
        <f t="shared" si="16"/>
        <v>8.6693318252769362</v>
      </c>
      <c r="O69">
        <f t="shared" si="17"/>
        <v>86.693318252769359</v>
      </c>
      <c r="P69" s="3">
        <v>1548</v>
      </c>
      <c r="Q69" s="22">
        <f t="shared" si="18"/>
        <v>1735.0775897890242</v>
      </c>
      <c r="R69">
        <f t="shared" si="19"/>
        <v>2041.2677526929697</v>
      </c>
      <c r="S69">
        <f t="shared" si="4"/>
        <v>1769.6427492332691</v>
      </c>
      <c r="T69">
        <f t="shared" si="20"/>
        <v>1983.5061215292526</v>
      </c>
      <c r="U69">
        <f t="shared" si="5"/>
        <v>1630.4628008724383</v>
      </c>
      <c r="V69">
        <f t="shared" si="21"/>
        <v>1827.5061151728703</v>
      </c>
      <c r="W69">
        <f t="shared" si="6"/>
        <v>1.7636219701820194E-2</v>
      </c>
      <c r="X69">
        <f t="shared" si="22"/>
        <v>2.0740194369340548E-2</v>
      </c>
      <c r="Y69">
        <f t="shared" si="7"/>
        <v>0.17425980563065946</v>
      </c>
      <c r="Z69">
        <f t="shared" si="8"/>
        <v>7.7472619426689704</v>
      </c>
      <c r="AA69">
        <f t="shared" si="9"/>
        <v>0.77472619426689704</v>
      </c>
      <c r="AB69">
        <f t="shared" si="10"/>
        <v>1442.2436491627352</v>
      </c>
      <c r="AC69">
        <f t="shared" si="23"/>
        <v>1616.5404616781691</v>
      </c>
      <c r="AD69">
        <f t="shared" si="11"/>
        <v>139.17994836083076</v>
      </c>
    </row>
    <row r="70" spans="1:30" ht="15" customHeight="1" thickTop="1" thickBot="1" x14ac:dyDescent="0.3">
      <c r="A70" s="3">
        <v>80</v>
      </c>
      <c r="B70" s="3">
        <v>1</v>
      </c>
      <c r="C70">
        <f t="shared" si="0"/>
        <v>323748.526325471</v>
      </c>
      <c r="D70">
        <f t="shared" si="1"/>
        <v>0.17006802721088438</v>
      </c>
      <c r="E70">
        <v>0.2</v>
      </c>
      <c r="F70" s="13">
        <f t="shared" si="12"/>
        <v>20</v>
      </c>
      <c r="G70" s="3">
        <v>6</v>
      </c>
      <c r="H70">
        <f t="shared" si="2"/>
        <v>0.34369881011913056</v>
      </c>
      <c r="I70">
        <f t="shared" si="3"/>
        <v>0.68739762023826112</v>
      </c>
      <c r="J70">
        <f t="shared" si="13"/>
        <v>0.72539762023826115</v>
      </c>
      <c r="K70">
        <f t="shared" si="14"/>
        <v>8.7285725515318493</v>
      </c>
      <c r="L70">
        <v>10</v>
      </c>
      <c r="M70">
        <f t="shared" si="15"/>
        <v>4.9717743047051606</v>
      </c>
      <c r="N70">
        <f t="shared" si="16"/>
        <v>8.6792985456921627</v>
      </c>
      <c r="O70">
        <f t="shared" si="17"/>
        <v>86.792985456921627</v>
      </c>
      <c r="P70" s="3">
        <v>1548</v>
      </c>
      <c r="Q70" s="22">
        <f t="shared" si="18"/>
        <v>1735.0775897890242</v>
      </c>
      <c r="R70">
        <f t="shared" si="19"/>
        <v>2041.2677526929697</v>
      </c>
      <c r="S70">
        <f t="shared" si="4"/>
        <v>1771.67722373164</v>
      </c>
      <c r="T70">
        <f t="shared" si="20"/>
        <v>1985.7864646229998</v>
      </c>
      <c r="U70">
        <f t="shared" si="5"/>
        <v>1628.9285587461725</v>
      </c>
      <c r="V70">
        <f t="shared" si="21"/>
        <v>1825.7864581120614</v>
      </c>
      <c r="W70">
        <f t="shared" si="6"/>
        <v>1.7942033744089342E-2</v>
      </c>
      <c r="X70">
        <f t="shared" si="22"/>
        <v>2.1099831683049065E-2</v>
      </c>
      <c r="Y70">
        <f t="shared" si="7"/>
        <v>0.17890016831695094</v>
      </c>
      <c r="Z70">
        <f t="shared" si="8"/>
        <v>7.7636398534869757</v>
      </c>
      <c r="AA70">
        <f t="shared" si="9"/>
        <v>0.77636398534869755</v>
      </c>
      <c r="AB70">
        <f t="shared" si="10"/>
        <v>1442.018102659026</v>
      </c>
      <c r="AC70">
        <f t="shared" si="23"/>
        <v>1616.2876576187109</v>
      </c>
      <c r="AD70">
        <f t="shared" si="11"/>
        <v>142.74866498546746</v>
      </c>
    </row>
    <row r="71" spans="1:30" ht="15" customHeight="1" thickTop="1" thickBot="1" x14ac:dyDescent="0.3">
      <c r="A71" s="3">
        <v>80</v>
      </c>
      <c r="B71" s="3">
        <v>1</v>
      </c>
      <c r="C71">
        <f t="shared" si="0"/>
        <v>323748.526325471</v>
      </c>
      <c r="D71">
        <f t="shared" si="1"/>
        <v>0.17431972789115646</v>
      </c>
      <c r="E71">
        <v>0.20499999999999999</v>
      </c>
      <c r="F71" s="13">
        <f t="shared" si="12"/>
        <v>20.5</v>
      </c>
      <c r="G71" s="3">
        <v>6</v>
      </c>
      <c r="H71">
        <f t="shared" si="2"/>
        <v>0.34653942497118961</v>
      </c>
      <c r="I71">
        <f t="shared" si="3"/>
        <v>0.69307884994237923</v>
      </c>
      <c r="J71">
        <f t="shared" si="13"/>
        <v>0.73107884994237926</v>
      </c>
      <c r="K71">
        <f t="shared" si="14"/>
        <v>8.6570236568304235</v>
      </c>
      <c r="L71">
        <v>10</v>
      </c>
      <c r="M71">
        <f t="shared" si="15"/>
        <v>4.8960420138537568</v>
      </c>
      <c r="N71">
        <f t="shared" si="16"/>
        <v>8.6889560654473659</v>
      </c>
      <c r="O71">
        <f t="shared" si="17"/>
        <v>86.889560654473669</v>
      </c>
      <c r="P71" s="3">
        <v>1548</v>
      </c>
      <c r="Q71" s="22">
        <f t="shared" si="18"/>
        <v>1735.0775897890242</v>
      </c>
      <c r="R71">
        <f t="shared" si="19"/>
        <v>2041.2677526929697</v>
      </c>
      <c r="S71">
        <f t="shared" si="4"/>
        <v>1773.6485820963696</v>
      </c>
      <c r="T71">
        <f t="shared" si="20"/>
        <v>1987.9960639253807</v>
      </c>
      <c r="U71">
        <f t="shared" si="5"/>
        <v>1627.3312004862655</v>
      </c>
      <c r="V71">
        <f t="shared" si="21"/>
        <v>1823.9960572598986</v>
      </c>
      <c r="W71">
        <f t="shared" si="6"/>
        <v>1.8245356586869654E-2</v>
      </c>
      <c r="X71">
        <f t="shared" si="22"/>
        <v>2.1456539346158713E-2</v>
      </c>
      <c r="Y71">
        <f t="shared" si="7"/>
        <v>0.18354346065384128</v>
      </c>
      <c r="Z71">
        <f t="shared" si="8"/>
        <v>7.7795173937628981</v>
      </c>
      <c r="AA71">
        <f t="shared" si="9"/>
        <v>0.77795173937628981</v>
      </c>
      <c r="AB71">
        <f t="shared" si="10"/>
        <v>1441.6904171301219</v>
      </c>
      <c r="AC71">
        <f t="shared" si="23"/>
        <v>1615.9203709147705</v>
      </c>
      <c r="AD71">
        <f t="shared" si="11"/>
        <v>146.31738161010415</v>
      </c>
    </row>
    <row r="72" spans="1:30" ht="15" customHeight="1" thickTop="1" thickBot="1" x14ac:dyDescent="0.3">
      <c r="A72" s="3">
        <v>80</v>
      </c>
      <c r="B72" s="3">
        <v>1</v>
      </c>
      <c r="C72">
        <f t="shared" ref="C72:C105" si="24">(A72/10.76391)*43560</f>
        <v>323748.526325471</v>
      </c>
      <c r="D72">
        <f t="shared" si="1"/>
        <v>0.17857142857142858</v>
      </c>
      <c r="E72">
        <v>0.21</v>
      </c>
      <c r="F72" s="13">
        <f t="shared" si="12"/>
        <v>21</v>
      </c>
      <c r="G72" s="3">
        <v>6</v>
      </c>
      <c r="H72">
        <f t="shared" ref="H72:H103" si="25">(D72/4.18879)^(1/3)</f>
        <v>0.34933421844668427</v>
      </c>
      <c r="I72">
        <f t="shared" si="3"/>
        <v>0.69866843689336855</v>
      </c>
      <c r="J72">
        <f t="shared" si="13"/>
        <v>0.73666843689336858</v>
      </c>
      <c r="K72">
        <f t="shared" si="14"/>
        <v>8.5877645005390821</v>
      </c>
      <c r="L72">
        <v>10</v>
      </c>
      <c r="M72">
        <f t="shared" si="15"/>
        <v>4.8232082317995495</v>
      </c>
      <c r="N72">
        <f t="shared" si="16"/>
        <v>8.6983210506687687</v>
      </c>
      <c r="O72">
        <f t="shared" si="17"/>
        <v>86.983210506687698</v>
      </c>
      <c r="P72" s="3">
        <v>1548</v>
      </c>
      <c r="Q72" s="22">
        <f t="shared" si="18"/>
        <v>1735.0775897890242</v>
      </c>
      <c r="R72">
        <f t="shared" si="19"/>
        <v>2041.2677526929697</v>
      </c>
      <c r="S72">
        <f t="shared" ref="S72:S103" si="26">(O72/100)*R72</f>
        <v>1775.5602263300591</v>
      </c>
      <c r="T72">
        <f t="shared" si="20"/>
        <v>1990.138732574944</v>
      </c>
      <c r="U72">
        <f t="shared" ref="U72:U103" si="27">S72-AD72</f>
        <v>1625.6741280953183</v>
      </c>
      <c r="V72">
        <f t="shared" si="21"/>
        <v>1822.1387257549297</v>
      </c>
      <c r="W72">
        <f t="shared" ref="W72:W103" si="28">((4/3)*PI()*H72^3)-((4/3)*PI()*(H72-0.0125385)^3)</f>
        <v>1.8546268183995435E-2</v>
      </c>
      <c r="X72">
        <f t="shared" si="22"/>
        <v>2.1810411384378631E-2</v>
      </c>
      <c r="Y72">
        <f t="shared" ref="Y72:Y103" si="29">E72-X72</f>
        <v>0.18818958861562135</v>
      </c>
      <c r="Z72">
        <f t="shared" ref="Z72:Z103" si="30">Y72*K72*M72</f>
        <v>7.7949212389140721</v>
      </c>
      <c r="AA72">
        <f t="shared" ref="AA72:AA103" si="31">Z72/L72</f>
        <v>0.77949212389140721</v>
      </c>
      <c r="AB72">
        <f t="shared" ref="AB72:AB103" si="32">(AA72*R72)-AD72</f>
        <v>1441.266037742942</v>
      </c>
      <c r="AC72">
        <f t="shared" si="23"/>
        <v>1615.4447047879848</v>
      </c>
      <c r="AD72">
        <f t="shared" ref="AD72:AD103" si="33">((C72*E72)/453.59237)*B72</f>
        <v>149.88609823474081</v>
      </c>
    </row>
    <row r="73" spans="1:30" ht="15" customHeight="1" thickTop="1" thickBot="1" x14ac:dyDescent="0.3">
      <c r="A73" s="3">
        <v>80</v>
      </c>
      <c r="B73" s="3">
        <v>1</v>
      </c>
      <c r="C73">
        <f t="shared" si="24"/>
        <v>323748.526325471</v>
      </c>
      <c r="D73">
        <f t="shared" si="1"/>
        <v>0.18282312925170069</v>
      </c>
      <c r="E73">
        <v>0.215</v>
      </c>
      <c r="F73" s="13">
        <f t="shared" si="12"/>
        <v>21.5</v>
      </c>
      <c r="G73" s="3">
        <v>6</v>
      </c>
      <c r="H73">
        <f t="shared" si="25"/>
        <v>0.35208499484123068</v>
      </c>
      <c r="I73">
        <f t="shared" si="3"/>
        <v>0.70416998968246136</v>
      </c>
      <c r="J73">
        <f t="shared" si="13"/>
        <v>0.7421699896824614</v>
      </c>
      <c r="K73">
        <f t="shared" si="14"/>
        <v>8.5206698494856923</v>
      </c>
      <c r="L73">
        <v>10</v>
      </c>
      <c r="M73">
        <f t="shared" si="15"/>
        <v>4.7530977036961177</v>
      </c>
      <c r="N73">
        <f t="shared" si="16"/>
        <v>8.7074089035417845</v>
      </c>
      <c r="O73">
        <f t="shared" si="17"/>
        <v>87.074089035417842</v>
      </c>
      <c r="P73" s="3">
        <v>1548</v>
      </c>
      <c r="Q73" s="22">
        <f t="shared" si="18"/>
        <v>1735.0775897890242</v>
      </c>
      <c r="R73">
        <f t="shared" si="19"/>
        <v>2041.2677526929697</v>
      </c>
      <c r="S73">
        <f t="shared" si="26"/>
        <v>1777.4153004311493</v>
      </c>
      <c r="T73">
        <f t="shared" si="20"/>
        <v>1992.2179945259772</v>
      </c>
      <c r="U73">
        <f t="shared" si="27"/>
        <v>1623.9604855717716</v>
      </c>
      <c r="V73">
        <f t="shared" si="21"/>
        <v>1820.2179875514416</v>
      </c>
      <c r="W73">
        <f t="shared" si="28"/>
        <v>1.8844844092918311E-2</v>
      </c>
      <c r="X73">
        <f t="shared" si="22"/>
        <v>2.2161536653271932E-2</v>
      </c>
      <c r="Y73">
        <f t="shared" si="29"/>
        <v>0.19283846334672805</v>
      </c>
      <c r="Z73">
        <f t="shared" si="30"/>
        <v>7.8098760590261218</v>
      </c>
      <c r="AA73">
        <f t="shared" si="31"/>
        <v>0.78098760590261218</v>
      </c>
      <c r="AB73">
        <f t="shared" si="32"/>
        <v>1440.7500003225105</v>
      </c>
      <c r="AC73">
        <f t="shared" si="23"/>
        <v>1614.8663036486546</v>
      </c>
      <c r="AD73">
        <f t="shared" si="33"/>
        <v>153.45481485937751</v>
      </c>
    </row>
    <row r="74" spans="1:30" ht="15" customHeight="1" thickTop="1" thickBot="1" x14ac:dyDescent="0.3">
      <c r="A74" s="3">
        <v>80</v>
      </c>
      <c r="B74" s="3">
        <v>1</v>
      </c>
      <c r="C74">
        <f t="shared" si="24"/>
        <v>323748.526325471</v>
      </c>
      <c r="D74">
        <f t="shared" si="1"/>
        <v>0.1870748299319728</v>
      </c>
      <c r="E74">
        <v>0.22</v>
      </c>
      <c r="F74" s="13">
        <f t="shared" si="12"/>
        <v>22</v>
      </c>
      <c r="G74" s="3">
        <v>6</v>
      </c>
      <c r="H74">
        <f t="shared" si="25"/>
        <v>0.35479344739199203</v>
      </c>
      <c r="I74">
        <f t="shared" si="3"/>
        <v>0.70958689478398407</v>
      </c>
      <c r="J74">
        <f t="shared" si="13"/>
        <v>0.7475868947839841</v>
      </c>
      <c r="K74">
        <f t="shared" si="14"/>
        <v>8.4556240315381661</v>
      </c>
      <c r="L74">
        <v>10</v>
      </c>
      <c r="M74">
        <f t="shared" si="15"/>
        <v>4.6855494973185658</v>
      </c>
      <c r="N74">
        <f t="shared" si="16"/>
        <v>8.7162338847074565</v>
      </c>
      <c r="O74">
        <f t="shared" si="17"/>
        <v>87.162338847074565</v>
      </c>
      <c r="P74" s="3">
        <v>1548</v>
      </c>
      <c r="Q74" s="22">
        <f t="shared" si="18"/>
        <v>1735.0775897890242</v>
      </c>
      <c r="R74">
        <f t="shared" si="19"/>
        <v>2041.2677526929697</v>
      </c>
      <c r="S74">
        <f t="shared" si="26"/>
        <v>1779.2167153783103</v>
      </c>
      <c r="T74">
        <f t="shared" si="20"/>
        <v>1994.2371125522886</v>
      </c>
      <c r="U74">
        <f t="shared" si="27"/>
        <v>1622.193183894296</v>
      </c>
      <c r="V74">
        <f t="shared" si="21"/>
        <v>1818.2371054232424</v>
      </c>
      <c r="W74">
        <f t="shared" si="28"/>
        <v>1.9141155812538252E-2</v>
      </c>
      <c r="X74">
        <f t="shared" si="22"/>
        <v>2.2509999235544982E-2</v>
      </c>
      <c r="Y74">
        <f t="shared" si="29"/>
        <v>0.19749000076445503</v>
      </c>
      <c r="Z74">
        <f t="shared" si="30"/>
        <v>7.8244047116092927</v>
      </c>
      <c r="AA74">
        <f t="shared" si="31"/>
        <v>0.7824404711609293</v>
      </c>
      <c r="AB74">
        <f t="shared" si="32"/>
        <v>1440.1469706986843</v>
      </c>
      <c r="AC74">
        <f t="shared" si="23"/>
        <v>1614.1903971975696</v>
      </c>
      <c r="AD74">
        <f t="shared" si="33"/>
        <v>157.0235314840142</v>
      </c>
    </row>
    <row r="75" spans="1:30" ht="15" customHeight="1" thickTop="1" thickBot="1" x14ac:dyDescent="0.3">
      <c r="A75" s="3">
        <v>80</v>
      </c>
      <c r="B75" s="3">
        <v>1</v>
      </c>
      <c r="C75">
        <f t="shared" si="24"/>
        <v>323748.526325471</v>
      </c>
      <c r="D75">
        <f t="shared" si="1"/>
        <v>0.19132653061224492</v>
      </c>
      <c r="E75">
        <v>0.22500000000000001</v>
      </c>
      <c r="F75" s="13">
        <f t="shared" si="12"/>
        <v>22.5</v>
      </c>
      <c r="G75" s="3">
        <v>6</v>
      </c>
      <c r="H75">
        <f t="shared" si="25"/>
        <v>0.35746116746549572</v>
      </c>
      <c r="I75">
        <f t="shared" si="3"/>
        <v>0.71492233493099144</v>
      </c>
      <c r="J75">
        <f t="shared" si="13"/>
        <v>0.75292233493099148</v>
      </c>
      <c r="K75">
        <f t="shared" si="14"/>
        <v>8.3925200078959001</v>
      </c>
      <c r="L75">
        <v>10</v>
      </c>
      <c r="M75">
        <f t="shared" si="15"/>
        <v>4.620415541001921</v>
      </c>
      <c r="N75">
        <f t="shared" si="16"/>
        <v>8.7248092213466517</v>
      </c>
      <c r="O75">
        <f t="shared" si="17"/>
        <v>87.248092213466521</v>
      </c>
      <c r="P75" s="3">
        <v>1548</v>
      </c>
      <c r="Q75" s="22">
        <f t="shared" si="18"/>
        <v>1735.0775897890242</v>
      </c>
      <c r="R75">
        <f t="shared" si="19"/>
        <v>2041.2677526929697</v>
      </c>
      <c r="S75">
        <f t="shared" si="26"/>
        <v>1780.9671711933179</v>
      </c>
      <c r="T75">
        <f t="shared" si="20"/>
        <v>1996.1991129764072</v>
      </c>
      <c r="U75">
        <f t="shared" si="27"/>
        <v>1620.374923084667</v>
      </c>
      <c r="V75">
        <f t="shared" si="21"/>
        <v>1816.1991056928603</v>
      </c>
      <c r="W75">
        <f t="shared" si="28"/>
        <v>1.9435271088020539E-2</v>
      </c>
      <c r="X75">
        <f t="shared" si="22"/>
        <v>2.2855878799512154E-2</v>
      </c>
      <c r="Y75">
        <f t="shared" si="29"/>
        <v>0.20214412120048786</v>
      </c>
      <c r="Z75">
        <f t="shared" si="30"/>
        <v>7.8385284119601399</v>
      </c>
      <c r="AA75">
        <f t="shared" si="31"/>
        <v>0.78385284119601395</v>
      </c>
      <c r="AB75">
        <f t="shared" si="32"/>
        <v>1439.4612794815357</v>
      </c>
      <c r="AC75">
        <f t="shared" si="23"/>
        <v>1613.4218394040361</v>
      </c>
      <c r="AD75">
        <f t="shared" si="33"/>
        <v>160.59224810865089</v>
      </c>
    </row>
    <row r="76" spans="1:30" ht="15" customHeight="1" thickTop="1" thickBot="1" x14ac:dyDescent="0.3">
      <c r="A76" s="3">
        <v>80</v>
      </c>
      <c r="B76" s="3">
        <v>1</v>
      </c>
      <c r="C76">
        <f t="shared" si="24"/>
        <v>323748.526325471</v>
      </c>
      <c r="D76">
        <f t="shared" si="1"/>
        <v>0.19557823129251703</v>
      </c>
      <c r="E76">
        <v>0.23</v>
      </c>
      <c r="F76" s="13">
        <f t="shared" si="12"/>
        <v>23</v>
      </c>
      <c r="G76" s="3">
        <v>6</v>
      </c>
      <c r="H76">
        <f t="shared" si="25"/>
        <v>0.36008965279933869</v>
      </c>
      <c r="I76">
        <f t="shared" si="3"/>
        <v>0.72017930559867738</v>
      </c>
      <c r="J76">
        <f t="shared" si="13"/>
        <v>0.75817930559867741</v>
      </c>
      <c r="K76">
        <f t="shared" si="14"/>
        <v>8.3312585537462294</v>
      </c>
      <c r="L76">
        <v>10</v>
      </c>
      <c r="M76">
        <f t="shared" si="15"/>
        <v>4.5575593393305729</v>
      </c>
      <c r="N76">
        <f t="shared" si="16"/>
        <v>8.7331472029008861</v>
      </c>
      <c r="O76">
        <f t="shared" si="17"/>
        <v>87.331472029008864</v>
      </c>
      <c r="P76" s="3">
        <v>1548</v>
      </c>
      <c r="Q76" s="22">
        <f t="shared" si="18"/>
        <v>1735.0775897890242</v>
      </c>
      <c r="R76">
        <f t="shared" si="19"/>
        <v>2041.2677526929697</v>
      </c>
      <c r="S76">
        <f t="shared" si="26"/>
        <v>1782.6691764802385</v>
      </c>
      <c r="T76">
        <f t="shared" si="20"/>
        <v>1998.1068075701014</v>
      </c>
      <c r="U76">
        <f t="shared" si="27"/>
        <v>1618.508211746951</v>
      </c>
      <c r="V76">
        <f t="shared" si="21"/>
        <v>1814.106800132063</v>
      </c>
      <c r="W76">
        <f t="shared" si="28"/>
        <v>1.9727254186484022E-2</v>
      </c>
      <c r="X76">
        <f t="shared" si="22"/>
        <v>2.3199250923305208E-2</v>
      </c>
      <c r="Y76">
        <f t="shared" si="29"/>
        <v>0.2068007490766948</v>
      </c>
      <c r="Z76">
        <f t="shared" si="30"/>
        <v>7.8522668841606302</v>
      </c>
      <c r="AA76">
        <f t="shared" si="31"/>
        <v>0.78522668841606302</v>
      </c>
      <c r="AB76">
        <f t="shared" si="32"/>
        <v>1438.6969528843122</v>
      </c>
      <c r="AC76">
        <f t="shared" si="23"/>
        <v>1612.565143053828</v>
      </c>
      <c r="AD76">
        <f t="shared" si="33"/>
        <v>164.16096473328756</v>
      </c>
    </row>
    <row r="77" spans="1:30" ht="15" customHeight="1" thickTop="1" thickBot="1" x14ac:dyDescent="0.3">
      <c r="A77" s="3">
        <v>80</v>
      </c>
      <c r="B77" s="3">
        <v>1</v>
      </c>
      <c r="C77">
        <f t="shared" si="24"/>
        <v>323748.526325471</v>
      </c>
      <c r="D77">
        <f t="shared" si="1"/>
        <v>0.19982993197278912</v>
      </c>
      <c r="E77">
        <v>0.23499999999999999</v>
      </c>
      <c r="F77" s="13">
        <f t="shared" si="12"/>
        <v>23.5</v>
      </c>
      <c r="G77" s="3">
        <v>6</v>
      </c>
      <c r="H77">
        <f t="shared" si="25"/>
        <v>0.36268031491353675</v>
      </c>
      <c r="I77">
        <f t="shared" si="3"/>
        <v>0.7253606298270735</v>
      </c>
      <c r="J77">
        <f t="shared" si="13"/>
        <v>0.76336062982707353</v>
      </c>
      <c r="K77">
        <f t="shared" si="14"/>
        <v>8.2717475325761818</v>
      </c>
      <c r="L77">
        <v>10</v>
      </c>
      <c r="M77">
        <f t="shared" si="15"/>
        <v>4.4968548416480498</v>
      </c>
      <c r="N77">
        <f t="shared" si="16"/>
        <v>8.7412592660775452</v>
      </c>
      <c r="O77">
        <f t="shared" si="17"/>
        <v>87.412592660775459</v>
      </c>
      <c r="P77" s="3">
        <v>1548</v>
      </c>
      <c r="Q77" s="22">
        <f t="shared" si="18"/>
        <v>1735.0775897890242</v>
      </c>
      <c r="R77">
        <f t="shared" si="19"/>
        <v>2041.2677526929697</v>
      </c>
      <c r="S77">
        <f t="shared" si="26"/>
        <v>1784.325065777271</v>
      </c>
      <c r="T77">
        <f t="shared" si="20"/>
        <v>1999.9628130032102</v>
      </c>
      <c r="U77">
        <f t="shared" si="27"/>
        <v>1616.5953844193468</v>
      </c>
      <c r="V77">
        <f t="shared" si="21"/>
        <v>1811.9628054106895</v>
      </c>
      <c r="W77">
        <f t="shared" si="28"/>
        <v>2.0017166146915066E-2</v>
      </c>
      <c r="X77">
        <f t="shared" si="22"/>
        <v>2.3540187388772116E-2</v>
      </c>
      <c r="Y77">
        <f t="shared" si="29"/>
        <v>0.21145981261122787</v>
      </c>
      <c r="Z77">
        <f t="shared" si="30"/>
        <v>7.8656384952804981</v>
      </c>
      <c r="AA77">
        <f t="shared" si="31"/>
        <v>0.78656384952804981</v>
      </c>
      <c r="AB77">
        <f t="shared" si="32"/>
        <v>1437.8577401177292</v>
      </c>
      <c r="AC77">
        <f t="shared" si="23"/>
        <v>1611.6245104541104</v>
      </c>
      <c r="AD77">
        <f t="shared" si="33"/>
        <v>167.72968135792425</v>
      </c>
    </row>
    <row r="78" spans="1:30" ht="15" customHeight="1" thickTop="1" thickBot="1" x14ac:dyDescent="0.3">
      <c r="A78" s="3">
        <v>80</v>
      </c>
      <c r="B78" s="3">
        <v>1</v>
      </c>
      <c r="C78">
        <f t="shared" si="24"/>
        <v>323748.526325471</v>
      </c>
      <c r="D78">
        <f t="shared" si="1"/>
        <v>0.20408163265306123</v>
      </c>
      <c r="E78">
        <v>0.24</v>
      </c>
      <c r="F78" s="13">
        <f t="shared" si="12"/>
        <v>24</v>
      </c>
      <c r="G78" s="3">
        <v>6</v>
      </c>
      <c r="H78">
        <f t="shared" si="25"/>
        <v>0.36523448579096118</v>
      </c>
      <c r="I78">
        <f t="shared" si="3"/>
        <v>0.73046897158192237</v>
      </c>
      <c r="J78">
        <f t="shared" si="13"/>
        <v>0.7684689715819224</v>
      </c>
      <c r="K78">
        <f t="shared" si="14"/>
        <v>8.2139012516934784</v>
      </c>
      <c r="L78">
        <v>10</v>
      </c>
      <c r="M78">
        <f t="shared" si="15"/>
        <v>4.4381854423995639</v>
      </c>
      <c r="N78">
        <f t="shared" si="16"/>
        <v>8.7491560705376532</v>
      </c>
      <c r="O78">
        <f t="shared" si="17"/>
        <v>87.491560705376543</v>
      </c>
      <c r="P78" s="3">
        <v>1548</v>
      </c>
      <c r="Q78" s="22">
        <f t="shared" si="18"/>
        <v>1735.0775897890242</v>
      </c>
      <c r="R78">
        <f t="shared" si="19"/>
        <v>2041.2677526929697</v>
      </c>
      <c r="S78">
        <f t="shared" si="26"/>
        <v>1785.9370150066452</v>
      </c>
      <c r="T78">
        <f t="shared" si="20"/>
        <v>2001.769568160681</v>
      </c>
      <c r="U78">
        <f t="shared" si="27"/>
        <v>1614.6386170240842</v>
      </c>
      <c r="V78">
        <f t="shared" si="21"/>
        <v>1809.7695604136861</v>
      </c>
      <c r="W78">
        <f t="shared" si="28"/>
        <v>2.0305065007211076E-2</v>
      </c>
      <c r="X78">
        <f t="shared" si="22"/>
        <v>2.3878756448480223E-2</v>
      </c>
      <c r="Y78">
        <f t="shared" si="29"/>
        <v>0.21612124355151976</v>
      </c>
      <c r="Z78">
        <f t="shared" si="30"/>
        <v>7.8786603749621902</v>
      </c>
      <c r="AA78">
        <f t="shared" si="31"/>
        <v>0.78786603749621897</v>
      </c>
      <c r="AB78">
        <f t="shared" si="32"/>
        <v>1436.947137800461</v>
      </c>
      <c r="AC78">
        <f t="shared" si="23"/>
        <v>1610.6038607939668</v>
      </c>
      <c r="AD78">
        <f t="shared" si="33"/>
        <v>171.29839798256094</v>
      </c>
    </row>
    <row r="79" spans="1:30" ht="15" customHeight="1" thickTop="1" thickBot="1" x14ac:dyDescent="0.3">
      <c r="A79" s="3">
        <v>80</v>
      </c>
      <c r="B79" s="3">
        <v>1</v>
      </c>
      <c r="C79">
        <f t="shared" si="24"/>
        <v>323748.526325471</v>
      </c>
      <c r="D79">
        <f t="shared" si="1"/>
        <v>0.20833333333333334</v>
      </c>
      <c r="E79">
        <v>0.245</v>
      </c>
      <c r="F79" s="13">
        <f t="shared" si="12"/>
        <v>24.5</v>
      </c>
      <c r="G79" s="3">
        <v>6</v>
      </c>
      <c r="H79">
        <f t="shared" si="25"/>
        <v>0.36775342391258409</v>
      </c>
      <c r="I79">
        <f t="shared" si="3"/>
        <v>0.73550684782516818</v>
      </c>
      <c r="J79">
        <f t="shared" si="13"/>
        <v>0.77350684782516821</v>
      </c>
      <c r="K79">
        <f t="shared" si="14"/>
        <v>8.157639888386484</v>
      </c>
      <c r="L79">
        <v>10</v>
      </c>
      <c r="M79">
        <f t="shared" si="15"/>
        <v>4.3814430955716936</v>
      </c>
      <c r="N79">
        <f t="shared" si="16"/>
        <v>8.7568475664571448</v>
      </c>
      <c r="O79">
        <f t="shared" si="17"/>
        <v>87.568475664571437</v>
      </c>
      <c r="P79" s="3">
        <v>1548</v>
      </c>
      <c r="Q79" s="22">
        <f t="shared" si="18"/>
        <v>1735.0775897890242</v>
      </c>
      <c r="R79">
        <f t="shared" si="19"/>
        <v>2041.2677526929697</v>
      </c>
      <c r="S79">
        <f t="shared" si="26"/>
        <v>1787.5070552656873</v>
      </c>
      <c r="T79">
        <f t="shared" si="20"/>
        <v>2003.5293496003003</v>
      </c>
      <c r="U79">
        <f t="shared" si="27"/>
        <v>1612.6399406584896</v>
      </c>
      <c r="V79">
        <f t="shared" si="21"/>
        <v>1807.5293416988397</v>
      </c>
      <c r="W79">
        <f t="shared" si="28"/>
        <v>2.0591006010878016E-2</v>
      </c>
      <c r="X79">
        <f t="shared" si="22"/>
        <v>2.4215023068792547E-2</v>
      </c>
      <c r="Y79">
        <f t="shared" si="29"/>
        <v>0.22078497693120744</v>
      </c>
      <c r="Z79">
        <f t="shared" si="30"/>
        <v>7.8913485222462878</v>
      </c>
      <c r="AA79">
        <f t="shared" si="31"/>
        <v>0.78913485222462876</v>
      </c>
      <c r="AB79">
        <f t="shared" si="32"/>
        <v>1435.968411765069</v>
      </c>
      <c r="AC79">
        <f t="shared" si="23"/>
        <v>1609.5068545856002</v>
      </c>
      <c r="AD79">
        <f t="shared" si="33"/>
        <v>174.86711460719761</v>
      </c>
    </row>
    <row r="80" spans="1:30" ht="15" customHeight="1" thickTop="1" thickBot="1" x14ac:dyDescent="0.3">
      <c r="A80" s="3">
        <v>80</v>
      </c>
      <c r="B80" s="3">
        <v>1</v>
      </c>
      <c r="C80">
        <f t="shared" si="24"/>
        <v>323748.526325471</v>
      </c>
      <c r="D80">
        <f t="shared" si="1"/>
        <v>0.21258503401360546</v>
      </c>
      <c r="E80">
        <v>0.25</v>
      </c>
      <c r="F80" s="13">
        <f t="shared" si="12"/>
        <v>25</v>
      </c>
      <c r="G80" s="3">
        <v>6</v>
      </c>
      <c r="H80">
        <f t="shared" si="25"/>
        <v>0.3702383197216681</v>
      </c>
      <c r="I80">
        <f t="shared" si="3"/>
        <v>0.74047663944333619</v>
      </c>
      <c r="J80">
        <f t="shared" si="13"/>
        <v>0.77847663944333623</v>
      </c>
      <c r="K80">
        <f t="shared" si="14"/>
        <v>8.1028889777138478</v>
      </c>
      <c r="L80">
        <v>10</v>
      </c>
      <c r="M80">
        <f t="shared" si="15"/>
        <v>4.3265275281865287</v>
      </c>
      <c r="N80">
        <f t="shared" si="16"/>
        <v>8.7643430549795411</v>
      </c>
      <c r="O80">
        <f t="shared" si="17"/>
        <v>87.643430549795411</v>
      </c>
      <c r="P80" s="3">
        <v>1548</v>
      </c>
      <c r="Q80" s="22">
        <f t="shared" si="18"/>
        <v>1735.0775897890242</v>
      </c>
      <c r="R80">
        <f t="shared" si="19"/>
        <v>2041.2677526929697</v>
      </c>
      <c r="S80">
        <f t="shared" si="26"/>
        <v>1789.0370851668324</v>
      </c>
      <c r="T80">
        <f t="shared" si="20"/>
        <v>2005.2442853840109</v>
      </c>
      <c r="U80">
        <f t="shared" si="27"/>
        <v>1610.6012539349981</v>
      </c>
      <c r="V80">
        <f t="shared" si="21"/>
        <v>1805.2442773280923</v>
      </c>
      <c r="W80">
        <f t="shared" si="28"/>
        <v>2.0875041795582056E-2</v>
      </c>
      <c r="X80">
        <f t="shared" si="22"/>
        <v>2.4549049151604496E-2</v>
      </c>
      <c r="Y80">
        <f t="shared" si="29"/>
        <v>0.2254509508483955</v>
      </c>
      <c r="Z80">
        <f t="shared" si="30"/>
        <v>7.9037179012266758</v>
      </c>
      <c r="AA80">
        <f t="shared" si="31"/>
        <v>0.79037179012266756</v>
      </c>
      <c r="AB80">
        <f t="shared" si="32"/>
        <v>1434.9246165837828</v>
      </c>
      <c r="AC80">
        <f t="shared" si="23"/>
        <v>1608.3369155498253</v>
      </c>
      <c r="AD80">
        <f t="shared" si="33"/>
        <v>178.43583123183433</v>
      </c>
    </row>
    <row r="81" spans="1:30" ht="15" customHeight="1" thickTop="1" thickBot="1" x14ac:dyDescent="0.3">
      <c r="A81" s="3">
        <v>80</v>
      </c>
      <c r="B81" s="3">
        <v>1</v>
      </c>
      <c r="C81">
        <f t="shared" si="24"/>
        <v>323748.526325471</v>
      </c>
      <c r="D81">
        <f t="shared" si="1"/>
        <v>0.21683673469387757</v>
      </c>
      <c r="E81">
        <v>0.255</v>
      </c>
      <c r="F81" s="13">
        <f t="shared" si="12"/>
        <v>25.5</v>
      </c>
      <c r="G81" s="3">
        <v>6</v>
      </c>
      <c r="H81">
        <f t="shared" si="25"/>
        <v>0.37269030058120894</v>
      </c>
      <c r="I81">
        <f t="shared" si="3"/>
        <v>0.74538060116241789</v>
      </c>
      <c r="J81">
        <f t="shared" si="13"/>
        <v>0.78338060116241792</v>
      </c>
      <c r="K81">
        <f t="shared" si="14"/>
        <v>8.0495789542188589</v>
      </c>
      <c r="L81">
        <v>10</v>
      </c>
      <c r="M81">
        <f t="shared" si="15"/>
        <v>4.2733455400468063</v>
      </c>
      <c r="N81">
        <f t="shared" si="16"/>
        <v>8.7716512424327782</v>
      </c>
      <c r="O81">
        <f t="shared" si="17"/>
        <v>87.716512424327789</v>
      </c>
      <c r="P81" s="3">
        <v>1548</v>
      </c>
      <c r="Q81" s="22">
        <f t="shared" si="18"/>
        <v>1735.0775897890242</v>
      </c>
      <c r="R81">
        <f t="shared" si="19"/>
        <v>2041.2677526929697</v>
      </c>
      <c r="S81">
        <f t="shared" si="26"/>
        <v>1790.5288819047253</v>
      </c>
      <c r="T81">
        <f t="shared" si="20"/>
        <v>2006.9163674824852</v>
      </c>
      <c r="U81">
        <f t="shared" si="27"/>
        <v>1608.5243340482543</v>
      </c>
      <c r="V81">
        <f t="shared" si="21"/>
        <v>1802.9163592721161</v>
      </c>
      <c r="W81">
        <f t="shared" si="28"/>
        <v>2.1157222565477474E-2</v>
      </c>
      <c r="X81">
        <f t="shared" si="22"/>
        <v>2.4880893737001506E-2</v>
      </c>
      <c r="Y81">
        <f t="shared" si="29"/>
        <v>0.2301191062629985</v>
      </c>
      <c r="Z81">
        <f t="shared" si="30"/>
        <v>7.9157825268994166</v>
      </c>
      <c r="AA81">
        <f t="shared" si="31"/>
        <v>0.79157825268994164</v>
      </c>
      <c r="AB81">
        <f t="shared" si="32"/>
        <v>1433.818613092554</v>
      </c>
      <c r="AC81">
        <f t="shared" si="23"/>
        <v>1607.0972502579264</v>
      </c>
      <c r="AD81">
        <f t="shared" si="33"/>
        <v>182.00454785647102</v>
      </c>
    </row>
    <row r="82" spans="1:30" ht="15" customHeight="1" thickTop="1" thickBot="1" x14ac:dyDescent="0.3">
      <c r="A82" s="3">
        <v>80</v>
      </c>
      <c r="B82" s="3">
        <v>1</v>
      </c>
      <c r="C82">
        <f t="shared" si="24"/>
        <v>323748.526325471</v>
      </c>
      <c r="D82">
        <f t="shared" si="1"/>
        <v>0.22108843537414968</v>
      </c>
      <c r="E82">
        <v>0.26</v>
      </c>
      <c r="F82" s="13">
        <f t="shared" si="12"/>
        <v>26</v>
      </c>
      <c r="G82" s="3">
        <v>6</v>
      </c>
      <c r="H82">
        <f t="shared" si="25"/>
        <v>0.3751104352805894</v>
      </c>
      <c r="I82">
        <f t="shared" si="3"/>
        <v>0.75022087056117881</v>
      </c>
      <c r="J82">
        <f t="shared" si="13"/>
        <v>0.78822087056117884</v>
      </c>
      <c r="K82">
        <f t="shared" si="14"/>
        <v>7.9976447409572744</v>
      </c>
      <c r="L82">
        <v>10</v>
      </c>
      <c r="M82">
        <f t="shared" si="15"/>
        <v>4.2218103787979882</v>
      </c>
      <c r="N82">
        <f t="shared" si="16"/>
        <v>8.7787802890612685</v>
      </c>
      <c r="O82">
        <f t="shared" si="17"/>
        <v>87.787802890612681</v>
      </c>
      <c r="P82" s="3">
        <v>1548</v>
      </c>
      <c r="Q82" s="22">
        <f t="shared" si="18"/>
        <v>1735.0775897890242</v>
      </c>
      <c r="R82">
        <f t="shared" si="19"/>
        <v>2041.2677526929697</v>
      </c>
      <c r="S82">
        <f t="shared" si="26"/>
        <v>1791.9841112037432</v>
      </c>
      <c r="T82">
        <f t="shared" si="20"/>
        <v>2008.5474629248174</v>
      </c>
      <c r="U82">
        <f t="shared" si="27"/>
        <v>1606.4108467226356</v>
      </c>
      <c r="V82">
        <f t="shared" si="21"/>
        <v>1800.547454560005</v>
      </c>
      <c r="W82">
        <f t="shared" si="28"/>
        <v>2.143759624899616E-2</v>
      </c>
      <c r="X82">
        <f t="shared" si="22"/>
        <v>2.5210613188819484E-2</v>
      </c>
      <c r="Y82">
        <f t="shared" si="29"/>
        <v>0.23478938681118053</v>
      </c>
      <c r="Z82">
        <f t="shared" si="30"/>
        <v>7.9275555423798973</v>
      </c>
      <c r="AA82">
        <f t="shared" si="31"/>
        <v>0.79275555423798971</v>
      </c>
      <c r="AB82">
        <f t="shared" si="32"/>
        <v>1432.653084153143</v>
      </c>
      <c r="AC82">
        <f t="shared" si="23"/>
        <v>1605.7908657986095</v>
      </c>
      <c r="AD82">
        <f t="shared" si="33"/>
        <v>185.57326448110769</v>
      </c>
    </row>
    <row r="83" spans="1:30" ht="15" customHeight="1" thickTop="1" thickBot="1" x14ac:dyDescent="0.3">
      <c r="A83" s="3">
        <v>80</v>
      </c>
      <c r="B83" s="3">
        <v>1</v>
      </c>
      <c r="C83">
        <f t="shared" si="24"/>
        <v>323748.526325471</v>
      </c>
      <c r="D83">
        <f t="shared" si="1"/>
        <v>0.2253401360544218</v>
      </c>
      <c r="E83">
        <v>0.26500000000000001</v>
      </c>
      <c r="F83" s="13">
        <f t="shared" si="12"/>
        <v>26.5</v>
      </c>
      <c r="G83" s="3">
        <v>6</v>
      </c>
      <c r="H83">
        <f t="shared" si="25"/>
        <v>0.37749973814026899</v>
      </c>
      <c r="I83">
        <f t="shared" si="3"/>
        <v>0.75499947628053798</v>
      </c>
      <c r="J83">
        <f t="shared" si="13"/>
        <v>0.79299947628053802</v>
      </c>
      <c r="K83">
        <f t="shared" si="14"/>
        <v>7.9470253801481547</v>
      </c>
      <c r="L83">
        <v>10</v>
      </c>
      <c r="M83">
        <f t="shared" si="15"/>
        <v>4.1718411809393352</v>
      </c>
      <c r="N83">
        <f t="shared" si="16"/>
        <v>8.7857378529211196</v>
      </c>
      <c r="O83">
        <f t="shared" si="17"/>
        <v>87.857378529211189</v>
      </c>
      <c r="P83" s="3">
        <v>1548</v>
      </c>
      <c r="Q83" s="22">
        <f t="shared" si="18"/>
        <v>1735.0775897890242</v>
      </c>
      <c r="R83">
        <f t="shared" si="19"/>
        <v>2041.2677526929697</v>
      </c>
      <c r="S83">
        <f t="shared" si="26"/>
        <v>1793.4043362781849</v>
      </c>
      <c r="T83">
        <f t="shared" si="20"/>
        <v>2010.1393238415619</v>
      </c>
      <c r="U83">
        <f t="shared" si="27"/>
        <v>1604.2623551724405</v>
      </c>
      <c r="V83">
        <f t="shared" si="21"/>
        <v>1798.1393153223125</v>
      </c>
      <c r="W83">
        <f t="shared" si="28"/>
        <v>2.1716208643581786E-2</v>
      </c>
      <c r="X83">
        <f t="shared" si="22"/>
        <v>2.5538261364852179E-2</v>
      </c>
      <c r="Y83">
        <f t="shared" si="29"/>
        <v>0.23946173863514783</v>
      </c>
      <c r="Z83">
        <f t="shared" si="30"/>
        <v>7.9390492885023471</v>
      </c>
      <c r="AA83">
        <f t="shared" si="31"/>
        <v>0.79390492885023467</v>
      </c>
      <c r="AB83">
        <f t="shared" si="32"/>
        <v>1431.4305488602461</v>
      </c>
      <c r="AC83">
        <f t="shared" si="23"/>
        <v>1604.4205857020775</v>
      </c>
      <c r="AD83">
        <f t="shared" si="33"/>
        <v>189.14198110574441</v>
      </c>
    </row>
    <row r="84" spans="1:30" ht="15" customHeight="1" thickTop="1" thickBot="1" x14ac:dyDescent="0.3">
      <c r="A84" s="3">
        <v>80</v>
      </c>
      <c r="B84" s="3">
        <v>1</v>
      </c>
      <c r="C84">
        <f t="shared" si="24"/>
        <v>323748.526325471</v>
      </c>
      <c r="D84">
        <f t="shared" si="1"/>
        <v>0.22959183673469391</v>
      </c>
      <c r="E84">
        <v>0.27</v>
      </c>
      <c r="F84" s="13">
        <f t="shared" si="12"/>
        <v>27</v>
      </c>
      <c r="G84" s="3">
        <v>6</v>
      </c>
      <c r="H84">
        <f t="shared" si="25"/>
        <v>0.37985917275722941</v>
      </c>
      <c r="I84">
        <f t="shared" si="3"/>
        <v>0.75971834551445883</v>
      </c>
      <c r="J84">
        <f t="shared" si="13"/>
        <v>0.79771834551445886</v>
      </c>
      <c r="K84">
        <f t="shared" si="14"/>
        <v>7.8976637005349364</v>
      </c>
      <c r="L84">
        <v>10</v>
      </c>
      <c r="M84">
        <f t="shared" si="15"/>
        <v>4.1233624707330989</v>
      </c>
      <c r="N84">
        <f t="shared" si="16"/>
        <v>8.7925311294993485</v>
      </c>
      <c r="O84">
        <f t="shared" si="17"/>
        <v>87.925311294993477</v>
      </c>
      <c r="P84" s="3">
        <v>1548</v>
      </c>
      <c r="Q84" s="22">
        <f t="shared" si="18"/>
        <v>1735.0775897890242</v>
      </c>
      <c r="R84">
        <f t="shared" si="19"/>
        <v>2041.2677526929697</v>
      </c>
      <c r="S84">
        <f t="shared" si="26"/>
        <v>1794.7910259196112</v>
      </c>
      <c r="T84">
        <f t="shared" si="20"/>
        <v>2011.6935965294374</v>
      </c>
      <c r="U84">
        <f t="shared" si="27"/>
        <v>1602.0803281892302</v>
      </c>
      <c r="V84">
        <f t="shared" si="21"/>
        <v>1795.6935878557581</v>
      </c>
      <c r="W84">
        <f t="shared" si="28"/>
        <v>2.1993103548671206E-2</v>
      </c>
      <c r="X84">
        <f t="shared" si="22"/>
        <v>2.5863889773237336E-2</v>
      </c>
      <c r="Y84">
        <f t="shared" si="29"/>
        <v>0.24413611022676268</v>
      </c>
      <c r="Z84">
        <f t="shared" si="30"/>
        <v>7.9502753666803514</v>
      </c>
      <c r="AA84">
        <f t="shared" si="31"/>
        <v>0.79502753666803516</v>
      </c>
      <c r="AB84">
        <f t="shared" si="32"/>
        <v>1430.1533753730066</v>
      </c>
      <c r="AC84">
        <f t="shared" si="23"/>
        <v>1602.9890643222441</v>
      </c>
      <c r="AD84">
        <f t="shared" si="33"/>
        <v>192.71069773038107</v>
      </c>
    </row>
    <row r="85" spans="1:30" ht="15" customHeight="1" thickTop="1" thickBot="1" x14ac:dyDescent="0.3">
      <c r="A85" s="3">
        <v>80</v>
      </c>
      <c r="B85" s="3">
        <v>1</v>
      </c>
      <c r="C85">
        <f t="shared" si="24"/>
        <v>323748.526325471</v>
      </c>
      <c r="D85">
        <f t="shared" si="1"/>
        <v>0.23384353741496602</v>
      </c>
      <c r="E85">
        <v>0.27500000000000002</v>
      </c>
      <c r="F85" s="13">
        <f t="shared" si="12"/>
        <v>27.500000000000004</v>
      </c>
      <c r="G85" s="3">
        <v>6</v>
      </c>
      <c r="H85">
        <f t="shared" si="25"/>
        <v>0.38218965542865491</v>
      </c>
      <c r="I85">
        <f t="shared" si="3"/>
        <v>0.76437931085730981</v>
      </c>
      <c r="J85">
        <f t="shared" si="13"/>
        <v>0.80237931085730985</v>
      </c>
      <c r="K85">
        <f t="shared" si="14"/>
        <v>7.8495060172030842</v>
      </c>
      <c r="L85">
        <v>10</v>
      </c>
      <c r="M85">
        <f t="shared" si="15"/>
        <v>4.0763037100723043</v>
      </c>
      <c r="N85">
        <f t="shared" si="16"/>
        <v>8.7991668875439473</v>
      </c>
      <c r="O85">
        <f t="shared" si="17"/>
        <v>87.991668875439473</v>
      </c>
      <c r="P85" s="3">
        <v>1548</v>
      </c>
      <c r="Q85" s="22">
        <f t="shared" si="18"/>
        <v>1735.0775897890242</v>
      </c>
      <c r="R85">
        <f t="shared" si="19"/>
        <v>2041.2677526929697</v>
      </c>
      <c r="S85">
        <f t="shared" si="26"/>
        <v>1796.1455618107227</v>
      </c>
      <c r="T85">
        <f t="shared" si="20"/>
        <v>2013.2118296490967</v>
      </c>
      <c r="U85">
        <f t="shared" si="27"/>
        <v>1599.866147455705</v>
      </c>
      <c r="V85">
        <f t="shared" si="21"/>
        <v>1793.2118208209936</v>
      </c>
      <c r="W85">
        <f t="shared" si="28"/>
        <v>2.2268322888079672E-2</v>
      </c>
      <c r="X85">
        <f t="shared" si="22"/>
        <v>2.6187547716381692E-2</v>
      </c>
      <c r="Y85">
        <f t="shared" si="29"/>
        <v>0.24881245228361834</v>
      </c>
      <c r="Z85">
        <f t="shared" si="30"/>
        <v>7.9612446957913567</v>
      </c>
      <c r="AA85">
        <f t="shared" si="31"/>
        <v>0.79612446957913563</v>
      </c>
      <c r="AB85">
        <f t="shared" si="32"/>
        <v>1428.8237925266669</v>
      </c>
      <c r="AC85">
        <f t="shared" si="23"/>
        <v>1601.4987998516679</v>
      </c>
      <c r="AD85">
        <f t="shared" si="33"/>
        <v>196.27941435501776</v>
      </c>
    </row>
    <row r="86" spans="1:30" ht="15" customHeight="1" thickTop="1" thickBot="1" x14ac:dyDescent="0.3">
      <c r="A86" s="3">
        <v>80</v>
      </c>
      <c r="B86" s="3">
        <v>1</v>
      </c>
      <c r="C86">
        <f t="shared" si="24"/>
        <v>323748.526325471</v>
      </c>
      <c r="D86">
        <f t="shared" si="1"/>
        <v>0.23809523809523814</v>
      </c>
      <c r="E86">
        <v>0.28000000000000003</v>
      </c>
      <c r="F86" s="13">
        <f t="shared" si="12"/>
        <v>28.000000000000004</v>
      </c>
      <c r="G86" s="3">
        <v>6</v>
      </c>
      <c r="H86">
        <f t="shared" si="25"/>
        <v>0.38449205828680499</v>
      </c>
      <c r="I86">
        <f t="shared" si="3"/>
        <v>0.76898411657360999</v>
      </c>
      <c r="J86">
        <f t="shared" si="13"/>
        <v>0.80698411657361002</v>
      </c>
      <c r="K86">
        <f t="shared" si="14"/>
        <v>7.802501860161188</v>
      </c>
      <c r="L86">
        <v>10</v>
      </c>
      <c r="M86">
        <f t="shared" si="15"/>
        <v>4.030598893308281</v>
      </c>
      <c r="N86">
        <f t="shared" si="16"/>
        <v>8.8056515015284162</v>
      </c>
      <c r="O86">
        <f t="shared" si="17"/>
        <v>88.056515015284162</v>
      </c>
      <c r="P86" s="3">
        <v>1548</v>
      </c>
      <c r="Q86" s="22">
        <f t="shared" si="18"/>
        <v>1735.0775897890242</v>
      </c>
      <c r="R86">
        <f t="shared" si="19"/>
        <v>2041.2677526929697</v>
      </c>
      <c r="S86">
        <f t="shared" si="26"/>
        <v>1797.4692451522385</v>
      </c>
      <c r="T86">
        <f t="shared" si="20"/>
        <v>2014.6954816528698</v>
      </c>
      <c r="U86">
        <f t="shared" si="27"/>
        <v>1597.6211141725839</v>
      </c>
      <c r="V86">
        <f t="shared" si="21"/>
        <v>1790.6954726703489</v>
      </c>
      <c r="W86">
        <f t="shared" si="28"/>
        <v>2.2541906822808433E-2</v>
      </c>
      <c r="X86">
        <f t="shared" si="22"/>
        <v>2.6509282423622715E-2</v>
      </c>
      <c r="Y86">
        <f t="shared" si="29"/>
        <v>0.25349071757637731</v>
      </c>
      <c r="Z86">
        <f t="shared" si="30"/>
        <v>7.9719675637497946</v>
      </c>
      <c r="AA86">
        <f t="shared" si="31"/>
        <v>0.79719675637497944</v>
      </c>
      <c r="AB86">
        <f t="shared" si="32"/>
        <v>1427.4439003600246</v>
      </c>
      <c r="AC86">
        <f t="shared" si="23"/>
        <v>1599.9521461212632</v>
      </c>
      <c r="AD86">
        <f t="shared" si="33"/>
        <v>199.84813097965446</v>
      </c>
    </row>
    <row r="87" spans="1:30" ht="15" customHeight="1" thickTop="1" thickBot="1" x14ac:dyDescent="0.3">
      <c r="A87" s="3">
        <v>80</v>
      </c>
      <c r="B87" s="3">
        <v>1</v>
      </c>
      <c r="C87">
        <f t="shared" si="24"/>
        <v>323748.526325471</v>
      </c>
      <c r="D87">
        <f t="shared" si="1"/>
        <v>0.2423469387755102</v>
      </c>
      <c r="E87">
        <v>0.28499999999999998</v>
      </c>
      <c r="F87" s="13">
        <f t="shared" si="12"/>
        <v>28.499999999999996</v>
      </c>
      <c r="G87" s="3">
        <v>6</v>
      </c>
      <c r="H87">
        <f t="shared" si="25"/>
        <v>0.38676721217414045</v>
      </c>
      <c r="I87">
        <f t="shared" si="3"/>
        <v>0.7735344243482809</v>
      </c>
      <c r="J87">
        <f t="shared" si="13"/>
        <v>0.81153442434828094</v>
      </c>
      <c r="K87">
        <f t="shared" si="14"/>
        <v>7.7566037284702967</v>
      </c>
      <c r="L87">
        <v>10</v>
      </c>
      <c r="M87">
        <f t="shared" si="15"/>
        <v>3.9861861818381268</v>
      </c>
      <c r="N87">
        <f t="shared" si="16"/>
        <v>8.8119909811203812</v>
      </c>
      <c r="O87">
        <f t="shared" si="17"/>
        <v>88.119909811203812</v>
      </c>
      <c r="P87" s="3">
        <v>1548</v>
      </c>
      <c r="Q87" s="22">
        <f t="shared" si="18"/>
        <v>1735.0775897890242</v>
      </c>
      <c r="R87">
        <f t="shared" si="19"/>
        <v>2041.2677526929697</v>
      </c>
      <c r="S87">
        <f t="shared" si="26"/>
        <v>1798.7633026782316</v>
      </c>
      <c r="T87">
        <f t="shared" si="20"/>
        <v>2016.1459275270615</v>
      </c>
      <c r="U87">
        <f t="shared" si="27"/>
        <v>1595.3464550739404</v>
      </c>
      <c r="V87">
        <f t="shared" si="21"/>
        <v>1788.1459183901284</v>
      </c>
      <c r="W87">
        <f t="shared" si="28"/>
        <v>2.2813893855182316E-2</v>
      </c>
      <c r="X87">
        <f t="shared" si="22"/>
        <v>2.6829139173694401E-2</v>
      </c>
      <c r="Y87">
        <f t="shared" si="29"/>
        <v>0.25817086082630558</v>
      </c>
      <c r="Z87">
        <f t="shared" si="30"/>
        <v>7.9824536743490873</v>
      </c>
      <c r="AA87">
        <f t="shared" si="31"/>
        <v>0.7982453674349087</v>
      </c>
      <c r="AB87">
        <f t="shared" si="32"/>
        <v>1426.0156796771387</v>
      </c>
      <c r="AC87">
        <f t="shared" si="23"/>
        <v>1598.3513233175497</v>
      </c>
      <c r="AD87">
        <f t="shared" si="33"/>
        <v>203.41684760429112</v>
      </c>
    </row>
    <row r="88" spans="1:30" ht="15" customHeight="1" thickTop="1" thickBot="1" x14ac:dyDescent="0.3">
      <c r="A88" s="3">
        <v>80</v>
      </c>
      <c r="B88" s="3">
        <v>1</v>
      </c>
      <c r="C88">
        <f t="shared" si="24"/>
        <v>323748.526325471</v>
      </c>
      <c r="D88">
        <f t="shared" si="1"/>
        <v>0.24659863945578231</v>
      </c>
      <c r="E88">
        <v>0.28999999999999998</v>
      </c>
      <c r="F88" s="13">
        <f t="shared" si="12"/>
        <v>28.999999999999996</v>
      </c>
      <c r="G88" s="3">
        <v>6</v>
      </c>
      <c r="H88">
        <f t="shared" si="25"/>
        <v>0.38901590928438096</v>
      </c>
      <c r="I88">
        <f t="shared" si="3"/>
        <v>0.77803181856876191</v>
      </c>
      <c r="J88">
        <f t="shared" si="13"/>
        <v>0.81603181856876195</v>
      </c>
      <c r="K88">
        <f t="shared" si="14"/>
        <v>7.7117668671152479</v>
      </c>
      <c r="L88">
        <v>10</v>
      </c>
      <c r="M88">
        <f t="shared" si="15"/>
        <v>3.9430075739329449</v>
      </c>
      <c r="N88">
        <f t="shared" si="16"/>
        <v>8.8181909979777622</v>
      </c>
      <c r="O88">
        <f t="shared" si="17"/>
        <v>88.181909979777615</v>
      </c>
      <c r="P88" s="3">
        <v>1548</v>
      </c>
      <c r="Q88" s="22">
        <f t="shared" si="18"/>
        <v>1735.0775897890242</v>
      </c>
      <c r="R88">
        <f t="shared" si="19"/>
        <v>2041.2677526929697</v>
      </c>
      <c r="S88">
        <f t="shared" si="26"/>
        <v>1800.0288921259441</v>
      </c>
      <c r="T88">
        <f t="shared" si="20"/>
        <v>2017.5644649227975</v>
      </c>
      <c r="U88">
        <f t="shared" si="27"/>
        <v>1593.0433278970163</v>
      </c>
      <c r="V88">
        <f t="shared" si="21"/>
        <v>1785.5644556314578</v>
      </c>
      <c r="W88">
        <f t="shared" si="28"/>
        <v>2.3084320925123941E-2</v>
      </c>
      <c r="X88">
        <f t="shared" si="22"/>
        <v>2.7147161407945753E-2</v>
      </c>
      <c r="Y88">
        <f t="shared" si="29"/>
        <v>0.26285283859205422</v>
      </c>
      <c r="Z88">
        <f t="shared" si="30"/>
        <v>7.9927121898805318</v>
      </c>
      <c r="AA88">
        <f t="shared" si="31"/>
        <v>0.7992712189880532</v>
      </c>
      <c r="AB88">
        <f t="shared" si="32"/>
        <v>1424.5410007469859</v>
      </c>
      <c r="AC88">
        <f t="shared" si="23"/>
        <v>1596.6984277336724</v>
      </c>
      <c r="AD88">
        <f t="shared" si="33"/>
        <v>206.98556422892779</v>
      </c>
    </row>
    <row r="89" spans="1:30" ht="15" customHeight="1" thickTop="1" thickBot="1" x14ac:dyDescent="0.3">
      <c r="A89" s="3">
        <v>80</v>
      </c>
      <c r="B89" s="3">
        <v>1</v>
      </c>
      <c r="C89">
        <f t="shared" si="24"/>
        <v>323748.526325471</v>
      </c>
      <c r="D89">
        <f t="shared" si="1"/>
        <v>0.25085034013605439</v>
      </c>
      <c r="E89">
        <v>0.29499999999999998</v>
      </c>
      <c r="F89" s="13">
        <f t="shared" si="12"/>
        <v>29.5</v>
      </c>
      <c r="G89" s="3">
        <v>6</v>
      </c>
      <c r="H89">
        <f t="shared" si="25"/>
        <v>0.39123890559223662</v>
      </c>
      <c r="I89">
        <f t="shared" si="3"/>
        <v>0.78247781118447324</v>
      </c>
      <c r="J89">
        <f t="shared" si="13"/>
        <v>0.82047781118447327</v>
      </c>
      <c r="K89">
        <f t="shared" si="14"/>
        <v>7.6679490641626238</v>
      </c>
      <c r="L89">
        <v>10</v>
      </c>
      <c r="M89">
        <f t="shared" si="15"/>
        <v>3.9010086058691407</v>
      </c>
      <c r="N89">
        <f t="shared" si="16"/>
        <v>8.8242569101560608</v>
      </c>
      <c r="O89">
        <f t="shared" si="17"/>
        <v>88.242569101560605</v>
      </c>
      <c r="P89" s="3">
        <v>1548</v>
      </c>
      <c r="Q89" s="22">
        <f t="shared" si="18"/>
        <v>1735.0775897890242</v>
      </c>
      <c r="R89">
        <f t="shared" si="19"/>
        <v>2041.2677526929697</v>
      </c>
      <c r="S89">
        <f t="shared" si="26"/>
        <v>1801.2671072179671</v>
      </c>
      <c r="T89">
        <f t="shared" si="20"/>
        <v>2018.9523197403089</v>
      </c>
      <c r="U89">
        <f t="shared" si="27"/>
        <v>1590.7128263644026</v>
      </c>
      <c r="V89">
        <f t="shared" si="21"/>
        <v>1782.9523102945682</v>
      </c>
      <c r="W89">
        <f t="shared" si="28"/>
        <v>2.3353223499281817E-2</v>
      </c>
      <c r="X89">
        <f t="shared" si="22"/>
        <v>2.7463390835155414E-2</v>
      </c>
      <c r="Y89">
        <f t="shared" si="29"/>
        <v>0.26753660916484456</v>
      </c>
      <c r="Z89">
        <f t="shared" si="30"/>
        <v>8.0027517699749193</v>
      </c>
      <c r="AA89">
        <f t="shared" si="31"/>
        <v>0.80027517699749195</v>
      </c>
      <c r="AB89">
        <f t="shared" si="32"/>
        <v>1423.0216312320745</v>
      </c>
      <c r="AC89">
        <f t="shared" si="23"/>
        <v>1594.9954406561972</v>
      </c>
      <c r="AD89">
        <f t="shared" si="33"/>
        <v>210.55428085356451</v>
      </c>
    </row>
    <row r="90" spans="1:30" ht="15" customHeight="1" thickTop="1" thickBot="1" x14ac:dyDescent="0.3">
      <c r="A90" s="3">
        <v>80</v>
      </c>
      <c r="B90" s="3">
        <v>1</v>
      </c>
      <c r="C90">
        <f t="shared" si="24"/>
        <v>323748.526325471</v>
      </c>
      <c r="D90">
        <f t="shared" si="1"/>
        <v>0.25510204081632654</v>
      </c>
      <c r="E90">
        <v>0.3</v>
      </c>
      <c r="F90" s="13">
        <f t="shared" si="12"/>
        <v>30</v>
      </c>
      <c r="G90" s="3">
        <v>6</v>
      </c>
      <c r="H90">
        <f t="shared" si="25"/>
        <v>0.3934369230920019</v>
      </c>
      <c r="I90">
        <f t="shared" si="3"/>
        <v>0.7868738461840038</v>
      </c>
      <c r="J90">
        <f t="shared" si="13"/>
        <v>0.82487384618400383</v>
      </c>
      <c r="K90">
        <f t="shared" si="14"/>
        <v>7.6251104660516962</v>
      </c>
      <c r="L90">
        <v>10</v>
      </c>
      <c r="M90">
        <f t="shared" si="15"/>
        <v>3.8601380809233294</v>
      </c>
      <c r="N90">
        <f t="shared" si="16"/>
        <v>8.8301937843759557</v>
      </c>
      <c r="O90">
        <f t="shared" si="17"/>
        <v>88.301937843759561</v>
      </c>
      <c r="P90" s="3">
        <v>1548</v>
      </c>
      <c r="Q90" s="22">
        <f t="shared" si="18"/>
        <v>1735.0775897890242</v>
      </c>
      <c r="R90">
        <f t="shared" si="19"/>
        <v>2041.2677526929697</v>
      </c>
      <c r="S90">
        <f t="shared" si="26"/>
        <v>1802.4789822076536</v>
      </c>
      <c r="T90">
        <f t="shared" si="20"/>
        <v>2020.3106512236623</v>
      </c>
      <c r="U90">
        <f t="shared" si="27"/>
        <v>1588.3559847294525</v>
      </c>
      <c r="V90">
        <f t="shared" si="21"/>
        <v>1780.3106416235253</v>
      </c>
      <c r="W90">
        <f t="shared" si="28"/>
        <v>2.3620635653656047E-2</v>
      </c>
      <c r="X90">
        <f t="shared" si="22"/>
        <v>2.7777867528699509E-2</v>
      </c>
      <c r="Y90">
        <f t="shared" si="29"/>
        <v>0.2722221324713005</v>
      </c>
      <c r="Z90">
        <f t="shared" si="30"/>
        <v>8.0125806070588208</v>
      </c>
      <c r="AA90">
        <f t="shared" si="31"/>
        <v>0.80125806070588212</v>
      </c>
      <c r="AB90">
        <f t="shared" si="32"/>
        <v>1421.4592434260219</v>
      </c>
      <c r="AC90">
        <f t="shared" si="23"/>
        <v>1593.2442364773592</v>
      </c>
      <c r="AD90">
        <f t="shared" si="33"/>
        <v>214.12299747820117</v>
      </c>
    </row>
    <row r="91" spans="1:30" ht="15" customHeight="1" thickTop="1" thickBot="1" x14ac:dyDescent="0.3">
      <c r="A91" s="3">
        <v>80</v>
      </c>
      <c r="B91" s="3">
        <v>1</v>
      </c>
      <c r="C91">
        <f t="shared" si="24"/>
        <v>323748.526325471</v>
      </c>
      <c r="D91">
        <f t="shared" si="1"/>
        <v>0.25935374149659862</v>
      </c>
      <c r="E91">
        <v>0.30499999999999999</v>
      </c>
      <c r="F91" s="13">
        <f t="shared" si="12"/>
        <v>30.5</v>
      </c>
      <c r="G91" s="3">
        <v>6</v>
      </c>
      <c r="H91">
        <f t="shared" si="25"/>
        <v>0.39561065186296746</v>
      </c>
      <c r="I91">
        <f t="shared" si="3"/>
        <v>0.79122130372593491</v>
      </c>
      <c r="J91">
        <f t="shared" si="13"/>
        <v>0.82922130372593494</v>
      </c>
      <c r="K91">
        <f t="shared" si="14"/>
        <v>7.5832134091251593</v>
      </c>
      <c r="L91">
        <v>10</v>
      </c>
      <c r="M91">
        <f t="shared" si="15"/>
        <v>3.8203478232195041</v>
      </c>
      <c r="N91">
        <f t="shared" si="16"/>
        <v>8.8360064163708785</v>
      </c>
      <c r="O91">
        <f t="shared" si="17"/>
        <v>88.360064163708785</v>
      </c>
      <c r="P91" s="3">
        <v>1548</v>
      </c>
      <c r="Q91" s="22">
        <f t="shared" si="18"/>
        <v>1735.0775897890242</v>
      </c>
      <c r="R91">
        <f t="shared" si="19"/>
        <v>2041.2677526929697</v>
      </c>
      <c r="S91">
        <f t="shared" si="26"/>
        <v>1803.6654960326043</v>
      </c>
      <c r="T91">
        <f t="shared" si="20"/>
        <v>2021.6405566161989</v>
      </c>
      <c r="U91">
        <f t="shared" si="27"/>
        <v>1585.9737819297666</v>
      </c>
      <c r="V91">
        <f t="shared" si="21"/>
        <v>1777.6405468616708</v>
      </c>
      <c r="W91">
        <f t="shared" si="28"/>
        <v>2.3886590150295317E-2</v>
      </c>
      <c r="X91">
        <f t="shared" si="22"/>
        <v>2.8090630016747293E-2</v>
      </c>
      <c r="Y91">
        <f t="shared" si="29"/>
        <v>0.27690936998325272</v>
      </c>
      <c r="Z91">
        <f t="shared" si="30"/>
        <v>8.022206458771274</v>
      </c>
      <c r="AA91">
        <f t="shared" si="31"/>
        <v>0.80222064587712738</v>
      </c>
      <c r="AB91">
        <f t="shared" si="32"/>
        <v>1419.8554208706687</v>
      </c>
      <c r="AC91">
        <f t="shared" si="23"/>
        <v>1591.4465901118608</v>
      </c>
      <c r="AD91">
        <f t="shared" si="33"/>
        <v>217.69171410283786</v>
      </c>
    </row>
    <row r="92" spans="1:30" ht="15" customHeight="1" thickTop="1" thickBot="1" x14ac:dyDescent="0.3">
      <c r="A92" s="3">
        <v>80</v>
      </c>
      <c r="B92" s="3">
        <v>1</v>
      </c>
      <c r="C92">
        <f t="shared" si="24"/>
        <v>323748.526325471</v>
      </c>
      <c r="D92">
        <f t="shared" si="1"/>
        <v>0.26360544217687076</v>
      </c>
      <c r="E92">
        <v>0.31</v>
      </c>
      <c r="F92" s="13">
        <f t="shared" si="12"/>
        <v>31</v>
      </c>
      <c r="G92" s="3">
        <v>6</v>
      </c>
      <c r="H92">
        <f t="shared" si="25"/>
        <v>0.39776075197765337</v>
      </c>
      <c r="I92">
        <f t="shared" si="3"/>
        <v>0.79552150395530674</v>
      </c>
      <c r="J92">
        <f t="shared" si="13"/>
        <v>0.83352150395530678</v>
      </c>
      <c r="K92">
        <f t="shared" si="14"/>
        <v>7.5422222657315956</v>
      </c>
      <c r="L92">
        <v>10</v>
      </c>
      <c r="M92">
        <f t="shared" si="15"/>
        <v>3.7815924537857901</v>
      </c>
      <c r="N92">
        <f t="shared" si="16"/>
        <v>8.8416993495083869</v>
      </c>
      <c r="O92">
        <f t="shared" si="17"/>
        <v>88.416993495083872</v>
      </c>
      <c r="P92" s="3">
        <v>1548</v>
      </c>
      <c r="Q92" s="22">
        <f t="shared" si="18"/>
        <v>1735.0775897890242</v>
      </c>
      <c r="R92">
        <f t="shared" si="19"/>
        <v>2041.2677526929697</v>
      </c>
      <c r="S92">
        <f t="shared" si="26"/>
        <v>1804.8275761157877</v>
      </c>
      <c r="T92">
        <f t="shared" si="20"/>
        <v>2022.9430754210255</v>
      </c>
      <c r="U92">
        <f t="shared" si="27"/>
        <v>1583.5671453883131</v>
      </c>
      <c r="V92">
        <f t="shared" si="21"/>
        <v>1774.9430655121109</v>
      </c>
      <c r="W92">
        <f t="shared" si="28"/>
        <v>2.4151118508580011E-2</v>
      </c>
      <c r="X92">
        <f t="shared" si="22"/>
        <v>2.840171536609009E-2</v>
      </c>
      <c r="Y92">
        <f t="shared" si="29"/>
        <v>0.2815982846339099</v>
      </c>
      <c r="Z92">
        <f t="shared" si="30"/>
        <v>8.0316366776461905</v>
      </c>
      <c r="AA92">
        <f t="shared" si="31"/>
        <v>0.803163667764619</v>
      </c>
      <c r="AB92">
        <f t="shared" si="32"/>
        <v>1418.2116644150522</v>
      </c>
      <c r="AC92">
        <f t="shared" si="23"/>
        <v>1589.6041837880807</v>
      </c>
      <c r="AD92">
        <f t="shared" si="33"/>
        <v>221.26043072747456</v>
      </c>
    </row>
    <row r="93" spans="1:30" ht="15" customHeight="1" thickTop="1" thickBot="1" x14ac:dyDescent="0.3">
      <c r="A93" s="3">
        <v>80</v>
      </c>
      <c r="B93" s="3">
        <v>1</v>
      </c>
      <c r="C93">
        <f t="shared" si="24"/>
        <v>323748.526325471</v>
      </c>
      <c r="D93">
        <f t="shared" si="1"/>
        <v>0.26785714285714285</v>
      </c>
      <c r="E93">
        <v>0.315</v>
      </c>
      <c r="F93" s="13">
        <f t="shared" si="12"/>
        <v>31.5</v>
      </c>
      <c r="G93" s="3">
        <v>6</v>
      </c>
      <c r="H93">
        <f t="shared" si="25"/>
        <v>0.39988785526715642</v>
      </c>
      <c r="I93">
        <f t="shared" si="3"/>
        <v>0.79977571053431284</v>
      </c>
      <c r="J93">
        <f t="shared" si="13"/>
        <v>0.83777571053431288</v>
      </c>
      <c r="K93">
        <f t="shared" si="14"/>
        <v>7.5021033034268196</v>
      </c>
      <c r="L93">
        <v>10</v>
      </c>
      <c r="M93">
        <f t="shared" si="15"/>
        <v>3.7438291864966406</v>
      </c>
      <c r="N93">
        <f t="shared" si="16"/>
        <v>8.8472768918568896</v>
      </c>
      <c r="O93">
        <f t="shared" si="17"/>
        <v>88.472768918568903</v>
      </c>
      <c r="P93" s="3">
        <v>1548</v>
      </c>
      <c r="Q93" s="22">
        <f t="shared" si="18"/>
        <v>1735.0775897890242</v>
      </c>
      <c r="R93">
        <f t="shared" si="19"/>
        <v>2041.2677526929697</v>
      </c>
      <c r="S93">
        <f t="shared" si="26"/>
        <v>1805.9661018493155</v>
      </c>
      <c r="T93">
        <f t="shared" si="20"/>
        <v>2024.2191933058073</v>
      </c>
      <c r="U93">
        <f t="shared" si="27"/>
        <v>1581.1369544972042</v>
      </c>
      <c r="V93">
        <f t="shared" si="21"/>
        <v>1772.2191832425108</v>
      </c>
      <c r="W93">
        <f t="shared" si="28"/>
        <v>2.4414251071555787E-2</v>
      </c>
      <c r="X93">
        <f t="shared" si="22"/>
        <v>2.8711159260149603E-2</v>
      </c>
      <c r="Y93">
        <f t="shared" si="29"/>
        <v>0.28628884073985039</v>
      </c>
      <c r="Z93">
        <f t="shared" si="30"/>
        <v>8.0408782383307162</v>
      </c>
      <c r="AA93">
        <f t="shared" si="31"/>
        <v>0.80408782383307165</v>
      </c>
      <c r="AB93">
        <f t="shared" si="32"/>
        <v>1416.5293977714034</v>
      </c>
      <c r="AC93">
        <f t="shared" si="23"/>
        <v>1587.7186132755198</v>
      </c>
      <c r="AD93">
        <f t="shared" si="33"/>
        <v>224.82914735211125</v>
      </c>
    </row>
    <row r="94" spans="1:30" ht="15" customHeight="1" thickTop="1" thickBot="1" x14ac:dyDescent="0.3">
      <c r="A94" s="3">
        <v>80</v>
      </c>
      <c r="B94" s="3">
        <v>1</v>
      </c>
      <c r="C94">
        <f t="shared" si="24"/>
        <v>323748.526325471</v>
      </c>
      <c r="D94">
        <f t="shared" si="1"/>
        <v>0.27210884353741499</v>
      </c>
      <c r="E94">
        <v>0.32</v>
      </c>
      <c r="F94" s="13">
        <f t="shared" si="12"/>
        <v>32</v>
      </c>
      <c r="G94" s="3">
        <v>6</v>
      </c>
      <c r="H94">
        <f t="shared" si="25"/>
        <v>0.40199256695639735</v>
      </c>
      <c r="I94">
        <f t="shared" si="3"/>
        <v>0.80398513391279469</v>
      </c>
      <c r="J94">
        <f t="shared" si="13"/>
        <v>0.84198513391279473</v>
      </c>
      <c r="K94">
        <f t="shared" si="14"/>
        <v>7.4628245559709541</v>
      </c>
      <c r="L94">
        <v>10</v>
      </c>
      <c r="M94">
        <f t="shared" si="15"/>
        <v>3.7070176418519765</v>
      </c>
      <c r="N94">
        <f t="shared" si="16"/>
        <v>8.8527431318497491</v>
      </c>
      <c r="O94">
        <f t="shared" si="17"/>
        <v>88.527431318497491</v>
      </c>
      <c r="P94" s="3">
        <v>1548</v>
      </c>
      <c r="Q94" s="22">
        <f t="shared" si="18"/>
        <v>1735.0775897890242</v>
      </c>
      <c r="R94">
        <f t="shared" si="19"/>
        <v>2041.2677526929697</v>
      </c>
      <c r="S94">
        <f t="shared" si="26"/>
        <v>1807.0819077919061</v>
      </c>
      <c r="T94">
        <f t="shared" si="20"/>
        <v>2025.4698456866486</v>
      </c>
      <c r="U94">
        <f t="shared" si="27"/>
        <v>1578.6840438151582</v>
      </c>
      <c r="V94">
        <f t="shared" si="21"/>
        <v>1769.4698354689749</v>
      </c>
      <c r="W94">
        <f t="shared" si="28"/>
        <v>2.4676017067732703E-2</v>
      </c>
      <c r="X94">
        <f t="shared" si="22"/>
        <v>2.9018996071653657E-2</v>
      </c>
      <c r="Y94">
        <f t="shared" si="29"/>
        <v>0.29098100392834636</v>
      </c>
      <c r="Z94">
        <f t="shared" si="30"/>
        <v>8.0499377625794164</v>
      </c>
      <c r="AA94">
        <f t="shared" si="31"/>
        <v>0.80499377625794166</v>
      </c>
      <c r="AB94">
        <f t="shared" si="32"/>
        <v>1414.8099726171279</v>
      </c>
      <c r="AC94">
        <f t="shared" si="23"/>
        <v>1585.7913936033601</v>
      </c>
      <c r="AD94">
        <f t="shared" si="33"/>
        <v>228.39786397674791</v>
      </c>
    </row>
    <row r="95" spans="1:30" ht="15" customHeight="1" thickTop="1" thickBot="1" x14ac:dyDescent="0.3">
      <c r="A95" s="3">
        <v>80</v>
      </c>
      <c r="B95" s="3">
        <v>1</v>
      </c>
      <c r="C95">
        <f t="shared" si="24"/>
        <v>323748.526325471</v>
      </c>
      <c r="D95">
        <f t="shared" si="1"/>
        <v>0.27636054421768708</v>
      </c>
      <c r="E95">
        <v>0.32500000000000001</v>
      </c>
      <c r="F95" s="13">
        <f t="shared" si="12"/>
        <v>32.5</v>
      </c>
      <c r="G95" s="3">
        <v>6</v>
      </c>
      <c r="H95">
        <f t="shared" si="25"/>
        <v>0.40407546718073079</v>
      </c>
      <c r="I95">
        <f t="shared" si="3"/>
        <v>0.80815093436146157</v>
      </c>
      <c r="J95">
        <f t="shared" si="13"/>
        <v>0.8461509343614616</v>
      </c>
      <c r="K95">
        <f t="shared" si="14"/>
        <v>7.4243557049658504</v>
      </c>
      <c r="L95">
        <v>10</v>
      </c>
      <c r="M95">
        <f t="shared" si="15"/>
        <v>3.6711196767840781</v>
      </c>
      <c r="N95">
        <f t="shared" si="16"/>
        <v>8.8581019526818849</v>
      </c>
      <c r="O95">
        <f t="shared" si="17"/>
        <v>88.581019526818849</v>
      </c>
      <c r="P95" s="3">
        <v>1548</v>
      </c>
      <c r="Q95" s="22">
        <f t="shared" si="18"/>
        <v>1735.0775897890242</v>
      </c>
      <c r="R95">
        <f t="shared" si="19"/>
        <v>2041.2677526929697</v>
      </c>
      <c r="S95">
        <f t="shared" si="26"/>
        <v>1808.1757866076157</v>
      </c>
      <c r="T95">
        <f t="shared" si="20"/>
        <v>2026.6959210219734</v>
      </c>
      <c r="U95">
        <f t="shared" si="27"/>
        <v>1576.2092060062309</v>
      </c>
      <c r="V95">
        <f t="shared" si="21"/>
        <v>1766.6959106499262</v>
      </c>
      <c r="W95">
        <f t="shared" si="28"/>
        <v>2.4936444668726743E-2</v>
      </c>
      <c r="X95">
        <f t="shared" si="22"/>
        <v>2.9325258930422649E-2</v>
      </c>
      <c r="Y95">
        <f t="shared" si="29"/>
        <v>0.29567474106957736</v>
      </c>
      <c r="Z95">
        <f t="shared" si="30"/>
        <v>8.0588215422373342</v>
      </c>
      <c r="AA95">
        <f t="shared" si="31"/>
        <v>0.80588215422373344</v>
      </c>
      <c r="AB95">
        <f t="shared" si="32"/>
        <v>1413.0546732862649</v>
      </c>
      <c r="AC95">
        <f t="shared" si="23"/>
        <v>1583.8239643188952</v>
      </c>
      <c r="AD95">
        <f t="shared" si="33"/>
        <v>231.96658060138463</v>
      </c>
    </row>
    <row r="96" spans="1:30" ht="15" customHeight="1" thickTop="1" thickBot="1" x14ac:dyDescent="0.3">
      <c r="A96" s="3">
        <v>80</v>
      </c>
      <c r="B96" s="3">
        <v>1</v>
      </c>
      <c r="C96">
        <f t="shared" si="24"/>
        <v>323748.526325471</v>
      </c>
      <c r="D96">
        <f t="shared" ref="D96:D130" si="34">E96/1.176</f>
        <v>0.28061224489795922</v>
      </c>
      <c r="E96">
        <v>0.33</v>
      </c>
      <c r="F96" s="13">
        <f t="shared" si="12"/>
        <v>33</v>
      </c>
      <c r="G96" s="3">
        <v>6</v>
      </c>
      <c r="H96">
        <f t="shared" si="25"/>
        <v>0.40613711239420963</v>
      </c>
      <c r="I96">
        <f t="shared" ref="I96:I130" si="35">H96*2</f>
        <v>0.81227422478841926</v>
      </c>
      <c r="J96">
        <f t="shared" si="13"/>
        <v>0.8502742247884193</v>
      </c>
      <c r="K96">
        <f t="shared" si="14"/>
        <v>7.3866679711065268</v>
      </c>
      <c r="L96">
        <v>10</v>
      </c>
      <c r="M96">
        <f t="shared" si="15"/>
        <v>3.6360992288911387</v>
      </c>
      <c r="N96">
        <f t="shared" si="16"/>
        <v>8.863357045559054</v>
      </c>
      <c r="O96">
        <f t="shared" si="17"/>
        <v>88.633570455590544</v>
      </c>
      <c r="P96" s="3">
        <v>1548</v>
      </c>
      <c r="Q96" s="22">
        <f t="shared" si="18"/>
        <v>1735.0775897890242</v>
      </c>
      <c r="R96">
        <f t="shared" si="19"/>
        <v>2041.2677526929697</v>
      </c>
      <c r="S96">
        <f t="shared" si="26"/>
        <v>1809.2484917703732</v>
      </c>
      <c r="T96">
        <f t="shared" si="20"/>
        <v>2027.8982638439059</v>
      </c>
      <c r="U96">
        <f t="shared" si="27"/>
        <v>1573.7131945443518</v>
      </c>
      <c r="V96">
        <f t="shared" si="21"/>
        <v>1763.8982533174897</v>
      </c>
      <c r="W96">
        <f t="shared" si="28"/>
        <v>2.5195561043082682E-2</v>
      </c>
      <c r="X96">
        <f t="shared" si="22"/>
        <v>2.962997978666523E-2</v>
      </c>
      <c r="Y96">
        <f t="shared" si="29"/>
        <v>0.30037002021333481</v>
      </c>
      <c r="Z96">
        <f t="shared" si="30"/>
        <v>8.0675355604017476</v>
      </c>
      <c r="AA96">
        <f t="shared" si="31"/>
        <v>0.80675355604017474</v>
      </c>
      <c r="AB96">
        <f t="shared" si="32"/>
        <v>1411.2647210891678</v>
      </c>
      <c r="AC96">
        <f t="shared" si="23"/>
        <v>1581.817694329246</v>
      </c>
      <c r="AD96">
        <f t="shared" si="33"/>
        <v>235.5352972260213</v>
      </c>
    </row>
    <row r="97" spans="1:30" ht="15" customHeight="1" thickTop="1" thickBot="1" x14ac:dyDescent="0.3">
      <c r="A97" s="3">
        <v>80</v>
      </c>
      <c r="B97" s="3">
        <v>1</v>
      </c>
      <c r="C97">
        <f t="shared" si="24"/>
        <v>323748.526325471</v>
      </c>
      <c r="D97">
        <f t="shared" si="34"/>
        <v>0.2848639455782313</v>
      </c>
      <c r="E97">
        <v>0.33500000000000002</v>
      </c>
      <c r="F97" s="13">
        <f t="shared" si="12"/>
        <v>33.5</v>
      </c>
      <c r="G97" s="3">
        <v>6</v>
      </c>
      <c r="H97">
        <f t="shared" si="25"/>
        <v>0.40817803667875951</v>
      </c>
      <c r="I97">
        <f t="shared" si="35"/>
        <v>0.81635607335751903</v>
      </c>
      <c r="J97">
        <f t="shared" si="13"/>
        <v>0.85435607335751906</v>
      </c>
      <c r="K97">
        <f t="shared" si="14"/>
        <v>7.3497340141332304</v>
      </c>
      <c r="L97">
        <v>10</v>
      </c>
      <c r="M97">
        <f t="shared" si="15"/>
        <v>3.6019221736778038</v>
      </c>
      <c r="N97">
        <f t="shared" si="16"/>
        <v>8.8685119219070536</v>
      </c>
      <c r="O97">
        <f t="shared" si="17"/>
        <v>88.685119219070543</v>
      </c>
      <c r="P97" s="3">
        <v>1548</v>
      </c>
      <c r="Q97" s="22">
        <f t="shared" si="18"/>
        <v>1735.0775897890242</v>
      </c>
      <c r="R97">
        <f t="shared" si="19"/>
        <v>2041.2677526929697</v>
      </c>
      <c r="S97">
        <f t="shared" si="26"/>
        <v>1810.3007400562021</v>
      </c>
      <c r="T97">
        <f t="shared" si="20"/>
        <v>2029.0776775516808</v>
      </c>
      <c r="U97">
        <f t="shared" si="27"/>
        <v>1571.1967262055441</v>
      </c>
      <c r="V97">
        <f t="shared" si="21"/>
        <v>1761.0776668708997</v>
      </c>
      <c r="W97">
        <f t="shared" si="28"/>
        <v>2.5453392406584008E-2</v>
      </c>
      <c r="X97">
        <f t="shared" si="22"/>
        <v>2.9933189470142792E-2</v>
      </c>
      <c r="Y97">
        <f t="shared" si="29"/>
        <v>0.30506681052985724</v>
      </c>
      <c r="Z97">
        <f t="shared" si="30"/>
        <v>8.0760855109319358</v>
      </c>
      <c r="AA97">
        <f t="shared" si="31"/>
        <v>0.80760855109319363</v>
      </c>
      <c r="AB97">
        <f t="shared" si="32"/>
        <v>1409.4412782949707</v>
      </c>
      <c r="AC97">
        <f t="shared" si="23"/>
        <v>1579.7738863651157</v>
      </c>
      <c r="AD97">
        <f t="shared" si="33"/>
        <v>239.10401385065799</v>
      </c>
    </row>
    <row r="98" spans="1:30" ht="15" customHeight="1" thickTop="1" thickBot="1" x14ac:dyDescent="0.3">
      <c r="A98" s="3">
        <v>80</v>
      </c>
      <c r="B98" s="3">
        <v>1</v>
      </c>
      <c r="C98">
        <f t="shared" si="24"/>
        <v>323748.526325471</v>
      </c>
      <c r="D98">
        <f t="shared" si="34"/>
        <v>0.28911564625850344</v>
      </c>
      <c r="E98">
        <v>0.34</v>
      </c>
      <c r="F98" s="13">
        <f t="shared" si="12"/>
        <v>34</v>
      </c>
      <c r="G98" s="3">
        <v>6</v>
      </c>
      <c r="H98">
        <f t="shared" si="25"/>
        <v>0.41019875296260755</v>
      </c>
      <c r="I98">
        <f t="shared" si="35"/>
        <v>0.8203975059252151</v>
      </c>
      <c r="J98">
        <f t="shared" si="13"/>
        <v>0.85839750592521513</v>
      </c>
      <c r="K98">
        <f t="shared" si="14"/>
        <v>7.3135278406696438</v>
      </c>
      <c r="L98">
        <v>10</v>
      </c>
      <c r="M98">
        <f t="shared" si="15"/>
        <v>3.5685561935415668</v>
      </c>
      <c r="N98">
        <f t="shared" si="16"/>
        <v>8.8735699246365165</v>
      </c>
      <c r="O98">
        <f t="shared" si="17"/>
        <v>88.735699246365158</v>
      </c>
      <c r="P98" s="3">
        <v>1548</v>
      </c>
      <c r="Q98" s="22">
        <f t="shared" si="18"/>
        <v>1735.0775897890242</v>
      </c>
      <c r="R98">
        <f t="shared" si="19"/>
        <v>2041.2677526929697</v>
      </c>
      <c r="S98">
        <f t="shared" si="26"/>
        <v>1811.3332138426706</v>
      </c>
      <c r="T98">
        <f t="shared" si="20"/>
        <v>2030.2349269889846</v>
      </c>
      <c r="U98">
        <f t="shared" si="27"/>
        <v>1568.6604833673759</v>
      </c>
      <c r="V98">
        <f t="shared" si="21"/>
        <v>1758.2349161538423</v>
      </c>
      <c r="W98">
        <f t="shared" si="28"/>
        <v>2.5709964069330016E-2</v>
      </c>
      <c r="X98">
        <f t="shared" si="22"/>
        <v>3.0234917745532098E-2</v>
      </c>
      <c r="Y98">
        <f t="shared" si="29"/>
        <v>0.30976508225446792</v>
      </c>
      <c r="Z98">
        <f t="shared" si="30"/>
        <v>8.0844768164582437</v>
      </c>
      <c r="AA98">
        <f t="shared" si="31"/>
        <v>0.80844768164582437</v>
      </c>
      <c r="AB98">
        <f t="shared" si="32"/>
        <v>1407.5854518077188</v>
      </c>
      <c r="AC98">
        <f t="shared" si="23"/>
        <v>1577.693781101183</v>
      </c>
      <c r="AD98">
        <f t="shared" si="33"/>
        <v>242.67273047529468</v>
      </c>
    </row>
    <row r="99" spans="1:30" ht="15" customHeight="1" thickTop="1" thickBot="1" x14ac:dyDescent="0.3">
      <c r="A99" s="3">
        <v>80</v>
      </c>
      <c r="B99" s="3">
        <v>1</v>
      </c>
      <c r="C99">
        <f t="shared" si="24"/>
        <v>323748.526325471</v>
      </c>
      <c r="D99">
        <f t="shared" si="34"/>
        <v>0.29336734693877553</v>
      </c>
      <c r="E99">
        <v>0.34499999999999997</v>
      </c>
      <c r="F99" s="13">
        <f t="shared" si="12"/>
        <v>34.5</v>
      </c>
      <c r="G99" s="3">
        <v>6</v>
      </c>
      <c r="H99">
        <f t="shared" si="25"/>
        <v>0.41219975415548721</v>
      </c>
      <c r="I99">
        <f t="shared" si="35"/>
        <v>0.82439950831097442</v>
      </c>
      <c r="J99">
        <f t="shared" si="13"/>
        <v>0.86239950831097445</v>
      </c>
      <c r="K99">
        <f t="shared" si="14"/>
        <v>7.2780247192198964</v>
      </c>
      <c r="L99">
        <v>10</v>
      </c>
      <c r="M99">
        <f t="shared" si="15"/>
        <v>3.5359706573826024</v>
      </c>
      <c r="N99">
        <f t="shared" si="16"/>
        <v>8.8785342385490473</v>
      </c>
      <c r="O99">
        <f t="shared" si="17"/>
        <v>88.78534238549048</v>
      </c>
      <c r="P99" s="3">
        <v>1548</v>
      </c>
      <c r="Q99" s="22">
        <f t="shared" si="18"/>
        <v>1735.0775897890242</v>
      </c>
      <c r="R99">
        <f t="shared" si="19"/>
        <v>2041.2677526929697</v>
      </c>
      <c r="S99">
        <f t="shared" si="26"/>
        <v>1812.3465632330604</v>
      </c>
      <c r="T99">
        <f t="shared" si="20"/>
        <v>2031.3707408248317</v>
      </c>
      <c r="U99">
        <f t="shared" si="27"/>
        <v>1566.1051161331291</v>
      </c>
      <c r="V99">
        <f t="shared" si="21"/>
        <v>1755.370729835332</v>
      </c>
      <c r="W99">
        <f t="shared" si="28"/>
        <v>2.5965300479830034E-2</v>
      </c>
      <c r="X99">
        <f t="shared" si="22"/>
        <v>3.0535193364280119E-2</v>
      </c>
      <c r="Y99">
        <f t="shared" si="29"/>
        <v>0.31446480663571985</v>
      </c>
      <c r="Z99">
        <f t="shared" si="30"/>
        <v>8.0927146450259269</v>
      </c>
      <c r="AA99">
        <f t="shared" si="31"/>
        <v>0.80927146450259269</v>
      </c>
      <c r="AB99">
        <f t="shared" si="32"/>
        <v>1405.6982965638244</v>
      </c>
      <c r="AC99">
        <f t="shared" si="23"/>
        <v>1575.5785609641457</v>
      </c>
      <c r="AD99">
        <f t="shared" si="33"/>
        <v>246.24144709993135</v>
      </c>
    </row>
    <row r="100" spans="1:30" ht="15" customHeight="1" thickTop="1" thickBot="1" x14ac:dyDescent="0.3">
      <c r="A100" s="3">
        <v>80</v>
      </c>
      <c r="B100" s="3">
        <v>1</v>
      </c>
      <c r="C100">
        <f t="shared" si="24"/>
        <v>323748.526325471</v>
      </c>
      <c r="D100">
        <f t="shared" si="34"/>
        <v>0.29761904761904762</v>
      </c>
      <c r="E100">
        <v>0.35</v>
      </c>
      <c r="F100" s="13">
        <f t="shared" si="12"/>
        <v>35</v>
      </c>
      <c r="G100" s="3">
        <v>6</v>
      </c>
      <c r="H100">
        <f t="shared" si="25"/>
        <v>0.41418151420742683</v>
      </c>
      <c r="I100">
        <f t="shared" si="35"/>
        <v>0.82836302841485365</v>
      </c>
      <c r="J100">
        <f t="shared" si="13"/>
        <v>0.86636302841485369</v>
      </c>
      <c r="K100">
        <f t="shared" si="14"/>
        <v>7.2432011016734217</v>
      </c>
      <c r="L100">
        <v>10</v>
      </c>
      <c r="M100">
        <f t="shared" si="15"/>
        <v>3.5041365098364192</v>
      </c>
      <c r="N100">
        <f t="shared" si="16"/>
        <v>8.8834078999614245</v>
      </c>
      <c r="O100">
        <f t="shared" si="17"/>
        <v>88.834078999614235</v>
      </c>
      <c r="P100" s="3">
        <v>1548</v>
      </c>
      <c r="Q100" s="22">
        <f t="shared" si="18"/>
        <v>1735.0775897890242</v>
      </c>
      <c r="R100">
        <f t="shared" si="19"/>
        <v>2041.2677526929697</v>
      </c>
      <c r="S100">
        <f t="shared" si="26"/>
        <v>1813.3414080209227</v>
      </c>
      <c r="T100">
        <f t="shared" si="20"/>
        <v>2032.4858137555414</v>
      </c>
      <c r="U100">
        <f t="shared" si="27"/>
        <v>1563.5312442963548</v>
      </c>
      <c r="V100">
        <f t="shared" si="21"/>
        <v>1752.4858026116879</v>
      </c>
      <c r="W100">
        <f t="shared" si="28"/>
        <v>2.6219425266346241E-2</v>
      </c>
      <c r="X100">
        <f t="shared" si="22"/>
        <v>3.0834044113223179E-2</v>
      </c>
      <c r="Y100">
        <f t="shared" si="29"/>
        <v>0.31916595588677682</v>
      </c>
      <c r="Z100">
        <f t="shared" si="30"/>
        <v>8.1008039254952351</v>
      </c>
      <c r="AA100">
        <f t="shared" si="31"/>
        <v>0.81008039254952346</v>
      </c>
      <c r="AB100">
        <f t="shared" si="32"/>
        <v>1403.7808186756365</v>
      </c>
      <c r="AC100">
        <f t="shared" si="23"/>
        <v>1573.4293536561929</v>
      </c>
      <c r="AD100">
        <f t="shared" si="33"/>
        <v>249.81016372456801</v>
      </c>
    </row>
    <row r="101" spans="1:30" ht="15" customHeight="1" thickTop="1" thickBot="1" x14ac:dyDescent="0.3">
      <c r="A101" s="3">
        <v>80</v>
      </c>
      <c r="B101" s="3">
        <v>1</v>
      </c>
      <c r="C101">
        <f t="shared" si="24"/>
        <v>323748.526325471</v>
      </c>
      <c r="D101">
        <f t="shared" si="34"/>
        <v>0.3018707482993197</v>
      </c>
      <c r="E101">
        <v>0.35499999999999998</v>
      </c>
      <c r="F101" s="13">
        <f t="shared" si="12"/>
        <v>35.5</v>
      </c>
      <c r="G101" s="3">
        <v>6</v>
      </c>
      <c r="H101">
        <f t="shared" si="25"/>
        <v>0.41614448909727619</v>
      </c>
      <c r="I101">
        <f t="shared" si="35"/>
        <v>0.83228897819455239</v>
      </c>
      <c r="J101">
        <f t="shared" si="13"/>
        <v>0.87028897819455242</v>
      </c>
      <c r="K101">
        <f t="shared" si="14"/>
        <v>7.2090345507344509</v>
      </c>
      <c r="L101">
        <v>10</v>
      </c>
      <c r="M101">
        <f t="shared" si="15"/>
        <v>3.4730261692356792</v>
      </c>
      <c r="N101">
        <f t="shared" si="16"/>
        <v>8.888193805616849</v>
      </c>
      <c r="O101">
        <f t="shared" si="17"/>
        <v>88.88193805616848</v>
      </c>
      <c r="P101" s="3">
        <v>1548</v>
      </c>
      <c r="Q101" s="22">
        <f t="shared" si="18"/>
        <v>1735.0775897890242</v>
      </c>
      <c r="R101">
        <f t="shared" si="19"/>
        <v>2041.2677526929697</v>
      </c>
      <c r="S101">
        <f t="shared" si="26"/>
        <v>1814.3183395091075</v>
      </c>
      <c r="T101">
        <f t="shared" si="20"/>
        <v>2033.580808543596</v>
      </c>
      <c r="U101">
        <f t="shared" si="27"/>
        <v>1560.9394591599028</v>
      </c>
      <c r="V101">
        <f t="shared" si="21"/>
        <v>1749.580797245392</v>
      </c>
      <c r="W101">
        <f t="shared" si="28"/>
        <v>2.6472361275691469E-2</v>
      </c>
      <c r="X101">
        <f t="shared" si="22"/>
        <v>3.1131496860213166E-2</v>
      </c>
      <c r="Y101">
        <f t="shared" si="29"/>
        <v>0.32386850313978682</v>
      </c>
      <c r="Z101">
        <f t="shared" si="30"/>
        <v>8.1087493618069129</v>
      </c>
      <c r="AA101">
        <f t="shared" si="31"/>
        <v>0.81087493618069129</v>
      </c>
      <c r="AB101">
        <f t="shared" si="32"/>
        <v>1401.8339783434101</v>
      </c>
      <c r="AC101">
        <f t="shared" si="23"/>
        <v>1571.2472354188908</v>
      </c>
      <c r="AD101">
        <f t="shared" si="33"/>
        <v>253.37888034920474</v>
      </c>
    </row>
    <row r="102" spans="1:30" ht="15" customHeight="1" thickTop="1" thickBot="1" x14ac:dyDescent="0.3">
      <c r="A102" s="3">
        <v>80</v>
      </c>
      <c r="B102" s="3">
        <v>1</v>
      </c>
      <c r="C102">
        <f t="shared" si="24"/>
        <v>323748.526325471</v>
      </c>
      <c r="D102">
        <f t="shared" si="34"/>
        <v>0.30612244897959184</v>
      </c>
      <c r="E102">
        <v>0.36</v>
      </c>
      <c r="F102" s="13">
        <f t="shared" si="12"/>
        <v>36</v>
      </c>
      <c r="G102" s="3">
        <v>6</v>
      </c>
      <c r="H102">
        <f t="shared" si="25"/>
        <v>0.41808911775655572</v>
      </c>
      <c r="I102">
        <f t="shared" si="35"/>
        <v>0.83617823551311143</v>
      </c>
      <c r="J102">
        <f t="shared" si="13"/>
        <v>0.87417823551311147</v>
      </c>
      <c r="K102">
        <f t="shared" si="14"/>
        <v>7.1755036727524573</v>
      </c>
      <c r="L102">
        <v>10</v>
      </c>
      <c r="M102">
        <f t="shared" si="15"/>
        <v>3.4426134335017671</v>
      </c>
      <c r="N102">
        <f t="shared" si="16"/>
        <v>8.8928947209451952</v>
      </c>
      <c r="O102">
        <f t="shared" si="17"/>
        <v>88.928947209451948</v>
      </c>
      <c r="P102" s="3">
        <v>1548</v>
      </c>
      <c r="Q102" s="22">
        <f t="shared" si="18"/>
        <v>1735.0775897890242</v>
      </c>
      <c r="R102">
        <f t="shared" si="19"/>
        <v>2041.2677526929697</v>
      </c>
      <c r="S102">
        <f t="shared" si="26"/>
        <v>1815.2779221958972</v>
      </c>
      <c r="T102">
        <f t="shared" si="20"/>
        <v>2034.6563579075485</v>
      </c>
      <c r="U102">
        <f t="shared" si="27"/>
        <v>1558.3303252220558</v>
      </c>
      <c r="V102">
        <f t="shared" si="21"/>
        <v>1746.6563464549972</v>
      </c>
      <c r="W102">
        <f t="shared" si="28"/>
        <v>2.6724130609673491E-2</v>
      </c>
      <c r="X102">
        <f t="shared" si="22"/>
        <v>3.1427577596976022E-2</v>
      </c>
      <c r="Y102">
        <f t="shared" si="29"/>
        <v>0.32857242240302398</v>
      </c>
      <c r="Z102">
        <f t="shared" si="30"/>
        <v>8.1165554462111871</v>
      </c>
      <c r="AA102">
        <f t="shared" si="31"/>
        <v>0.81165554462111866</v>
      </c>
      <c r="AB102">
        <f t="shared" si="32"/>
        <v>1399.8586925556979</v>
      </c>
      <c r="AC102">
        <f t="shared" si="23"/>
        <v>1569.0332340599191</v>
      </c>
      <c r="AD102">
        <f t="shared" si="33"/>
        <v>256.94759697384137</v>
      </c>
    </row>
    <row r="103" spans="1:30" ht="15" customHeight="1" thickTop="1" thickBot="1" x14ac:dyDescent="0.3">
      <c r="A103" s="3">
        <v>80</v>
      </c>
      <c r="B103" s="3">
        <v>1</v>
      </c>
      <c r="C103">
        <f t="shared" si="24"/>
        <v>323748.526325471</v>
      </c>
      <c r="D103">
        <f t="shared" si="34"/>
        <v>0.31037414965986393</v>
      </c>
      <c r="E103">
        <v>0.36499999999999999</v>
      </c>
      <c r="F103" s="13">
        <f t="shared" si="12"/>
        <v>36.5</v>
      </c>
      <c r="G103" s="3">
        <v>6</v>
      </c>
      <c r="H103">
        <f t="shared" si="25"/>
        <v>0.42001582293369449</v>
      </c>
      <c r="I103">
        <f t="shared" si="35"/>
        <v>0.84003164586738899</v>
      </c>
      <c r="J103">
        <f t="shared" si="13"/>
        <v>0.87803164586738902</v>
      </c>
      <c r="K103">
        <f t="shared" si="14"/>
        <v>7.142588055482836</v>
      </c>
      <c r="L103">
        <v>10</v>
      </c>
      <c r="M103">
        <f t="shared" si="15"/>
        <v>3.4128733932498618</v>
      </c>
      <c r="N103">
        <f t="shared" si="16"/>
        <v>8.8975132877280991</v>
      </c>
      <c r="O103">
        <f t="shared" si="17"/>
        <v>88.975132877280998</v>
      </c>
      <c r="P103" s="3">
        <v>1548</v>
      </c>
      <c r="Q103" s="22">
        <f t="shared" si="18"/>
        <v>1735.0775897890242</v>
      </c>
      <c r="R103">
        <f t="shared" si="19"/>
        <v>2041.2677526929697</v>
      </c>
      <c r="S103">
        <f t="shared" si="26"/>
        <v>1816.2206953396574</v>
      </c>
      <c r="T103">
        <f t="shared" si="20"/>
        <v>2035.7130662757611</v>
      </c>
      <c r="U103">
        <f t="shared" si="27"/>
        <v>1555.7043817411793</v>
      </c>
      <c r="V103">
        <f t="shared" si="21"/>
        <v>1743.7130546688663</v>
      </c>
      <c r="W103">
        <f t="shared" si="28"/>
        <v>2.6974754659359113E-2</v>
      </c>
      <c r="X103">
        <f t="shared" si="22"/>
        <v>3.1722311479406316E-2</v>
      </c>
      <c r="Y103">
        <f t="shared" si="29"/>
        <v>0.3332776885205937</v>
      </c>
      <c r="Z103">
        <f t="shared" si="30"/>
        <v>8.1242264715487362</v>
      </c>
      <c r="AA103">
        <f t="shared" si="31"/>
        <v>0.81242264715487367</v>
      </c>
      <c r="AB103">
        <f t="shared" si="32"/>
        <v>1397.8558375962243</v>
      </c>
      <c r="AC103">
        <f t="shared" si="23"/>
        <v>1566.7883317629035</v>
      </c>
      <c r="AD103">
        <f t="shared" si="33"/>
        <v>260.51631359847812</v>
      </c>
    </row>
    <row r="104" spans="1:30" ht="15" customHeight="1" thickTop="1" thickBot="1" x14ac:dyDescent="0.3">
      <c r="A104" s="3">
        <v>80</v>
      </c>
      <c r="B104" s="3">
        <v>1</v>
      </c>
      <c r="C104">
        <f t="shared" si="24"/>
        <v>323748.526325471</v>
      </c>
      <c r="D104">
        <f t="shared" si="34"/>
        <v>0.31462585034013607</v>
      </c>
      <c r="E104">
        <v>0.37</v>
      </c>
      <c r="F104" s="13">
        <f t="shared" si="12"/>
        <v>37</v>
      </c>
      <c r="G104" s="3">
        <v>6</v>
      </c>
      <c r="H104">
        <f t="shared" ref="H104:H130" si="36">(D104/4.18879)^(1/3)</f>
        <v>0.42192501200326504</v>
      </c>
      <c r="I104">
        <f t="shared" si="35"/>
        <v>0.84385002400653009</v>
      </c>
      <c r="J104">
        <f t="shared" si="13"/>
        <v>0.88185002400653012</v>
      </c>
      <c r="K104">
        <f t="shared" si="14"/>
        <v>7.110268210353893</v>
      </c>
      <c r="L104">
        <v>10</v>
      </c>
      <c r="M104">
        <f t="shared" si="15"/>
        <v>3.3837823514647227</v>
      </c>
      <c r="N104">
        <f t="shared" si="16"/>
        <v>8.9020520312191795</v>
      </c>
      <c r="O104">
        <f t="shared" si="17"/>
        <v>89.020520312191792</v>
      </c>
      <c r="P104" s="3">
        <v>1548</v>
      </c>
      <c r="Q104" s="22">
        <f t="shared" si="18"/>
        <v>1735.0775897890242</v>
      </c>
      <c r="R104">
        <f t="shared" si="19"/>
        <v>2041.2677526929697</v>
      </c>
      <c r="S104">
        <f t="shared" ref="S104:S130" si="37">(O104/100)*R104</f>
        <v>1817.1471744122659</v>
      </c>
      <c r="T104">
        <f t="shared" si="20"/>
        <v>2036.7515114154844</v>
      </c>
      <c r="U104">
        <f t="shared" ref="U104:U130" si="38">S104-AD104</f>
        <v>1553.0621441891512</v>
      </c>
      <c r="V104">
        <f t="shared" si="21"/>
        <v>1740.7514996542491</v>
      </c>
      <c r="W104">
        <f t="shared" ref="W104:W130" si="39">((4/3)*PI()*H104^3)-((4/3)*PI()*(H104-0.0125385)^3)</f>
        <v>2.7224254137315496E-2</v>
      </c>
      <c r="X104">
        <f t="shared" si="22"/>
        <v>3.2015722865483022E-2</v>
      </c>
      <c r="Y104">
        <f t="shared" ref="Y104:Y135" si="40">E104-X104</f>
        <v>0.33798427713451695</v>
      </c>
      <c r="Z104">
        <f t="shared" ref="Z104:Z135" si="41">Y104*K104*M104</f>
        <v>8.1317665426634402</v>
      </c>
      <c r="AA104">
        <f t="shared" ref="AA104:AA135" si="42">Z104/L104</f>
        <v>0.813176654266344</v>
      </c>
      <c r="AB104">
        <f t="shared" ref="AB104:AB135" si="43">(AA104*R104)-AD104</f>
        <v>1395.8262513735333</v>
      </c>
      <c r="AC104">
        <f t="shared" si="23"/>
        <v>1564.5134676986038</v>
      </c>
      <c r="AD104">
        <f t="shared" ref="AD104:AD130" si="44">((C104*E104)/453.59237)*B104</f>
        <v>264.08503022311476</v>
      </c>
    </row>
    <row r="105" spans="1:30" ht="15" customHeight="1" thickTop="1" thickBot="1" x14ac:dyDescent="0.3">
      <c r="A105" s="3">
        <v>80</v>
      </c>
      <c r="B105" s="3">
        <v>1</v>
      </c>
      <c r="C105">
        <f t="shared" si="24"/>
        <v>323748.526325471</v>
      </c>
      <c r="D105">
        <f t="shared" si="34"/>
        <v>0.31887755102040816</v>
      </c>
      <c r="E105">
        <v>0.375</v>
      </c>
      <c r="F105" s="13">
        <f t="shared" ref="F105:F130" si="45">E105*100</f>
        <v>37.5</v>
      </c>
      <c r="G105" s="3">
        <v>6</v>
      </c>
      <c r="H105">
        <f t="shared" si="36"/>
        <v>0.42381707772440758</v>
      </c>
      <c r="I105">
        <f t="shared" si="35"/>
        <v>0.84763415544881515</v>
      </c>
      <c r="J105">
        <f t="shared" ref="J105:J130" si="46">I105+0.038</f>
        <v>0.88563415544881519</v>
      </c>
      <c r="K105">
        <f t="shared" ref="K105:K130" si="47">G105/I105</f>
        <v>7.078525518857897</v>
      </c>
      <c r="L105">
        <v>10</v>
      </c>
      <c r="M105">
        <f t="shared" ref="M105:M130" si="48">L105/((E105*(G105/I105))+(((PI()*(0.5*J105)^2*G105)-(PI()*(H105)^2*G105))*1.05))</f>
        <v>3.3553177491695254</v>
      </c>
      <c r="N105">
        <f t="shared" ref="N105:N130" si="49">E105*(G105/I105)*M105</f>
        <v>8.9065133667649974</v>
      </c>
      <c r="O105">
        <f t="shared" ref="O105:O130" si="50">(N105/L105)*100</f>
        <v>89.065133667649974</v>
      </c>
      <c r="P105" s="3">
        <v>1548</v>
      </c>
      <c r="Q105" s="22">
        <f t="shared" ref="Q105:Q130" si="51">P105*1.12085115619446</f>
        <v>1735.0775897890242</v>
      </c>
      <c r="R105">
        <f t="shared" ref="R105:R130" si="52">Q105/0.85</f>
        <v>2041.2677526929697</v>
      </c>
      <c r="S105">
        <f t="shared" si="37"/>
        <v>1818.0578524506282</v>
      </c>
      <c r="T105">
        <f t="shared" ref="T105:T130" si="53">S105*1.12085115619446</f>
        <v>2037.7722459477036</v>
      </c>
      <c r="U105">
        <f t="shared" si="38"/>
        <v>1550.4041056028768</v>
      </c>
      <c r="V105">
        <f t="shared" ref="V105:V130" si="54">U105*1.120851156</f>
        <v>1737.7722340321307</v>
      </c>
      <c r="W105">
        <f t="shared" si="39"/>
        <v>2.7472649107975089E-2</v>
      </c>
      <c r="X105">
        <f t="shared" ref="X105:X130" si="55">W105*1.176</f>
        <v>3.2307835350978704E-2</v>
      </c>
      <c r="Y105">
        <f t="shared" si="40"/>
        <v>0.3426921646490213</v>
      </c>
      <c r="Z105">
        <f t="shared" si="41"/>
        <v>8.1391795870190382</v>
      </c>
      <c r="AA105">
        <f t="shared" si="42"/>
        <v>0.81391795870190387</v>
      </c>
      <c r="AB105">
        <f t="shared" si="43"/>
        <v>1393.770735588133</v>
      </c>
      <c r="AC105">
        <f t="shared" ref="AC105:AC130" si="56">AB105*1.12085115619446</f>
        <v>1562.2095404539621</v>
      </c>
      <c r="AD105">
        <f t="shared" si="44"/>
        <v>267.65374684775145</v>
      </c>
    </row>
    <row r="106" spans="1:30" ht="15" customHeight="1" thickTop="1" thickBot="1" x14ac:dyDescent="0.3">
      <c r="A106" s="3">
        <v>80</v>
      </c>
      <c r="B106" s="3">
        <v>1</v>
      </c>
      <c r="C106">
        <f t="shared" ref="C106:C130" si="57">(A106/10.76391)*43560</f>
        <v>323748.526325471</v>
      </c>
      <c r="D106">
        <f t="shared" si="34"/>
        <v>0.3231292517006803</v>
      </c>
      <c r="E106">
        <v>0.38</v>
      </c>
      <c r="F106" s="13">
        <f t="shared" si="45"/>
        <v>38</v>
      </c>
      <c r="G106" s="3">
        <v>6</v>
      </c>
      <c r="H106">
        <f t="shared" si="36"/>
        <v>0.42569239895226801</v>
      </c>
      <c r="I106">
        <f t="shared" si="35"/>
        <v>0.85138479790453603</v>
      </c>
      <c r="J106">
        <f t="shared" si="46"/>
        <v>0.88938479790453606</v>
      </c>
      <c r="K106">
        <f t="shared" si="47"/>
        <v>7.0473421827209641</v>
      </c>
      <c r="L106">
        <v>10</v>
      </c>
      <c r="M106">
        <f t="shared" si="48"/>
        <v>3.3274580965677156</v>
      </c>
      <c r="N106">
        <f t="shared" si="49"/>
        <v>8.9108996059676659</v>
      </c>
      <c r="O106">
        <f t="shared" si="50"/>
        <v>89.108996059676656</v>
      </c>
      <c r="P106" s="3">
        <v>1548</v>
      </c>
      <c r="Q106" s="22">
        <f t="shared" si="51"/>
        <v>1735.0775897890242</v>
      </c>
      <c r="R106">
        <f t="shared" si="52"/>
        <v>2041.2677526929697</v>
      </c>
      <c r="S106">
        <f t="shared" si="37"/>
        <v>1818.9532013146286</v>
      </c>
      <c r="T106">
        <f t="shared" si="53"/>
        <v>2038.775798757116</v>
      </c>
      <c r="U106">
        <f t="shared" si="38"/>
        <v>1547.7307378422404</v>
      </c>
      <c r="V106">
        <f t="shared" si="54"/>
        <v>1734.7757866872082</v>
      </c>
      <c r="W106">
        <f t="shared" si="39"/>
        <v>2.7719959016255735E-2</v>
      </c>
      <c r="X106">
        <f t="shared" si="55"/>
        <v>3.2598671803116742E-2</v>
      </c>
      <c r="Y106">
        <f t="shared" si="40"/>
        <v>0.34740132819688324</v>
      </c>
      <c r="Z106">
        <f t="shared" si="41"/>
        <v>8.1464693645848705</v>
      </c>
      <c r="AA106">
        <f t="shared" si="42"/>
        <v>0.81464693645848707</v>
      </c>
      <c r="AB106">
        <f t="shared" si="43"/>
        <v>1391.6900577504402</v>
      </c>
      <c r="AC106">
        <f t="shared" si="56"/>
        <v>1559.8774102939158</v>
      </c>
      <c r="AD106">
        <f t="shared" si="44"/>
        <v>271.2224634723882</v>
      </c>
    </row>
    <row r="107" spans="1:30" ht="15" customHeight="1" thickTop="1" thickBot="1" x14ac:dyDescent="0.3">
      <c r="A107" s="3">
        <v>80</v>
      </c>
      <c r="B107" s="3">
        <v>1</v>
      </c>
      <c r="C107">
        <f t="shared" si="57"/>
        <v>323748.526325471</v>
      </c>
      <c r="D107">
        <f t="shared" si="34"/>
        <v>0.32738095238095238</v>
      </c>
      <c r="E107">
        <v>0.38500000000000001</v>
      </c>
      <c r="F107" s="13">
        <f t="shared" si="45"/>
        <v>38.5</v>
      </c>
      <c r="G107" s="3">
        <v>6</v>
      </c>
      <c r="H107">
        <f t="shared" si="36"/>
        <v>0.42755134130593553</v>
      </c>
      <c r="I107">
        <f t="shared" si="35"/>
        <v>0.85510268261187106</v>
      </c>
      <c r="J107">
        <f t="shared" si="46"/>
        <v>0.89310268261187109</v>
      </c>
      <c r="K107">
        <f t="shared" si="47"/>
        <v>7.0167011775396162</v>
      </c>
      <c r="L107">
        <v>10</v>
      </c>
      <c r="M107">
        <f t="shared" si="48"/>
        <v>3.3001829091892172</v>
      </c>
      <c r="N107">
        <f t="shared" si="49"/>
        <v>8.9152129624265779</v>
      </c>
      <c r="O107">
        <f t="shared" si="50"/>
        <v>89.152129624265768</v>
      </c>
      <c r="P107" s="3">
        <v>1548</v>
      </c>
      <c r="Q107" s="22">
        <f t="shared" si="51"/>
        <v>1735.0775897890242</v>
      </c>
      <c r="R107">
        <f t="shared" si="52"/>
        <v>2041.2677526929697</v>
      </c>
      <c r="S107">
        <f t="shared" si="37"/>
        <v>1819.833672859173</v>
      </c>
      <c r="T107">
        <f t="shared" si="53"/>
        <v>2039.7626763058149</v>
      </c>
      <c r="U107">
        <f t="shared" si="38"/>
        <v>1545.0424927621482</v>
      </c>
      <c r="V107">
        <f t="shared" si="54"/>
        <v>1731.7626640815756</v>
      </c>
      <c r="W107">
        <f t="shared" si="39"/>
        <v>2.7966202714558797E-2</v>
      </c>
      <c r="X107">
        <f t="shared" si="55"/>
        <v>3.288825439232114E-2</v>
      </c>
      <c r="Y107">
        <f t="shared" si="40"/>
        <v>0.35211174560767888</v>
      </c>
      <c r="Z107">
        <f t="shared" si="41"/>
        <v>8.1536394770499427</v>
      </c>
      <c r="AA107">
        <f t="shared" si="42"/>
        <v>0.81536394770499432</v>
      </c>
      <c r="AB107">
        <f t="shared" si="43"/>
        <v>1389.5849530616169</v>
      </c>
      <c r="AC107">
        <f t="shared" si="56"/>
        <v>1557.5179012695378</v>
      </c>
      <c r="AD107">
        <f t="shared" si="44"/>
        <v>274.79118009702484</v>
      </c>
    </row>
    <row r="108" spans="1:30" ht="15" customHeight="1" thickTop="1" thickBot="1" x14ac:dyDescent="0.3">
      <c r="A108" s="3">
        <v>80</v>
      </c>
      <c r="B108" s="3">
        <v>1</v>
      </c>
      <c r="C108">
        <f t="shared" si="57"/>
        <v>323748.526325471</v>
      </c>
      <c r="D108">
        <f t="shared" si="34"/>
        <v>0.33163265306122452</v>
      </c>
      <c r="E108">
        <v>0.39</v>
      </c>
      <c r="F108" s="13">
        <f t="shared" si="45"/>
        <v>39</v>
      </c>
      <c r="G108" s="3">
        <v>6</v>
      </c>
      <c r="H108">
        <f t="shared" si="36"/>
        <v>0.42939425779607054</v>
      </c>
      <c r="I108">
        <f t="shared" si="35"/>
        <v>0.85878851559214109</v>
      </c>
      <c r="J108">
        <f t="shared" si="46"/>
        <v>0.89678851559214112</v>
      </c>
      <c r="K108">
        <f t="shared" si="47"/>
        <v>6.9865862096012723</v>
      </c>
      <c r="L108">
        <v>10</v>
      </c>
      <c r="M108">
        <f t="shared" si="48"/>
        <v>3.2734726486178896</v>
      </c>
      <c r="N108">
        <f t="shared" si="49"/>
        <v>8.9194555570928724</v>
      </c>
      <c r="O108">
        <f t="shared" si="50"/>
        <v>89.194555570928728</v>
      </c>
      <c r="P108" s="3">
        <v>1548</v>
      </c>
      <c r="Q108" s="22">
        <f t="shared" si="51"/>
        <v>1735.0775897890242</v>
      </c>
      <c r="R108">
        <f t="shared" si="52"/>
        <v>2041.2677526929697</v>
      </c>
      <c r="S108">
        <f t="shared" si="37"/>
        <v>1820.6997000271788</v>
      </c>
      <c r="T108">
        <f t="shared" si="53"/>
        <v>2040.73336385837</v>
      </c>
      <c r="U108">
        <f t="shared" si="38"/>
        <v>1542.3398033055173</v>
      </c>
      <c r="V108">
        <f t="shared" si="54"/>
        <v>1728.7333514798017</v>
      </c>
      <c r="W108">
        <f t="shared" si="39"/>
        <v>2.8211398488255934E-2</v>
      </c>
      <c r="X108">
        <f t="shared" si="55"/>
        <v>3.3176604622188979E-2</v>
      </c>
      <c r="Y108">
        <f t="shared" si="40"/>
        <v>0.35682339537781105</v>
      </c>
      <c r="Z108">
        <f t="shared" si="41"/>
        <v>8.160693376418882</v>
      </c>
      <c r="AA108">
        <f t="shared" si="42"/>
        <v>0.81606933764188816</v>
      </c>
      <c r="AB108">
        <f t="shared" si="43"/>
        <v>1387.4561261682359</v>
      </c>
      <c r="AC108">
        <f t="shared" si="56"/>
        <v>1555.1318031847538</v>
      </c>
      <c r="AD108">
        <f t="shared" si="44"/>
        <v>278.35989672166153</v>
      </c>
    </row>
    <row r="109" spans="1:30" ht="15" customHeight="1" thickTop="1" thickBot="1" x14ac:dyDescent="0.3">
      <c r="A109" s="3">
        <v>80</v>
      </c>
      <c r="B109" s="3">
        <v>1</v>
      </c>
      <c r="C109">
        <f t="shared" si="57"/>
        <v>323748.526325471</v>
      </c>
      <c r="D109">
        <f t="shared" si="34"/>
        <v>0.33588435374149661</v>
      </c>
      <c r="E109">
        <v>0.39500000000000002</v>
      </c>
      <c r="F109" s="13">
        <f t="shared" si="45"/>
        <v>39.5</v>
      </c>
      <c r="G109" s="3">
        <v>6</v>
      </c>
      <c r="H109">
        <f t="shared" si="36"/>
        <v>0.43122148941513722</v>
      </c>
      <c r="I109">
        <f t="shared" si="35"/>
        <v>0.86244297883027443</v>
      </c>
      <c r="J109">
        <f t="shared" si="46"/>
        <v>0.90044297883027447</v>
      </c>
      <c r="K109">
        <f t="shared" si="47"/>
        <v>6.9569816756323526</v>
      </c>
      <c r="L109">
        <v>10</v>
      </c>
      <c r="M109">
        <f t="shared" si="48"/>
        <v>3.2473086674178306</v>
      </c>
      <c r="N109">
        <f t="shared" si="49"/>
        <v>8.923629423267446</v>
      </c>
      <c r="O109">
        <f t="shared" si="50"/>
        <v>89.236294232674467</v>
      </c>
      <c r="P109" s="3">
        <v>1548</v>
      </c>
      <c r="Q109" s="22">
        <f t="shared" si="51"/>
        <v>1735.0775897890242</v>
      </c>
      <c r="R109">
        <f t="shared" si="52"/>
        <v>2041.2677526929697</v>
      </c>
      <c r="S109">
        <f t="shared" si="37"/>
        <v>1821.5516978698001</v>
      </c>
      <c r="T109">
        <f t="shared" si="53"/>
        <v>2041.6883266253474</v>
      </c>
      <c r="U109">
        <f t="shared" si="38"/>
        <v>1539.6230845235018</v>
      </c>
      <c r="V109">
        <f t="shared" si="54"/>
        <v>1725.6883140924529</v>
      </c>
      <c r="W109">
        <f t="shared" si="39"/>
        <v>2.845556407976807E-2</v>
      </c>
      <c r="X109">
        <f t="shared" si="55"/>
        <v>3.3463743357807246E-2</v>
      </c>
      <c r="Y109">
        <f t="shared" si="40"/>
        <v>0.3615362566421928</v>
      </c>
      <c r="Z109">
        <f t="shared" si="41"/>
        <v>8.1676343730385863</v>
      </c>
      <c r="AA109">
        <f t="shared" si="42"/>
        <v>0.81676343730385859</v>
      </c>
      <c r="AB109">
        <f t="shared" si="43"/>
        <v>1385.3042528007345</v>
      </c>
      <c r="AC109">
        <f t="shared" si="56"/>
        <v>1552.7198734328058</v>
      </c>
      <c r="AD109">
        <f t="shared" si="44"/>
        <v>281.92861334629822</v>
      </c>
    </row>
    <row r="110" spans="1:30" ht="15" customHeight="1" thickTop="1" thickBot="1" x14ac:dyDescent="0.3">
      <c r="A110" s="3">
        <v>80</v>
      </c>
      <c r="B110" s="3">
        <v>1</v>
      </c>
      <c r="C110">
        <f t="shared" si="57"/>
        <v>323748.526325471</v>
      </c>
      <c r="D110">
        <f t="shared" si="34"/>
        <v>0.34013605442176875</v>
      </c>
      <c r="E110">
        <v>0.4</v>
      </c>
      <c r="F110" s="13">
        <f t="shared" si="45"/>
        <v>40</v>
      </c>
      <c r="G110" s="3">
        <v>6</v>
      </c>
      <c r="H110">
        <f t="shared" si="36"/>
        <v>0.43303336569291362</v>
      </c>
      <c r="I110">
        <f t="shared" si="35"/>
        <v>0.86606673138582724</v>
      </c>
      <c r="J110">
        <f t="shared" si="46"/>
        <v>0.90406673138582727</v>
      </c>
      <c r="K110">
        <f t="shared" si="47"/>
        <v>6.9278726252412044</v>
      </c>
      <c r="L110">
        <v>10</v>
      </c>
      <c r="M110">
        <f t="shared" si="48"/>
        <v>3.2216731579123934</v>
      </c>
      <c r="N110">
        <f t="shared" si="49"/>
        <v>8.9277365112702629</v>
      </c>
      <c r="O110">
        <f t="shared" si="50"/>
        <v>89.27736511270264</v>
      </c>
      <c r="P110" s="3">
        <v>1548</v>
      </c>
      <c r="Q110" s="22">
        <f t="shared" si="51"/>
        <v>1735.0775897890242</v>
      </c>
      <c r="R110">
        <f t="shared" si="52"/>
        <v>2041.2677526929697</v>
      </c>
      <c r="S110">
        <f t="shared" si="37"/>
        <v>1822.3900644995626</v>
      </c>
      <c r="T110">
        <f t="shared" si="53"/>
        <v>2042.6280108316314</v>
      </c>
      <c r="U110">
        <f t="shared" si="38"/>
        <v>1536.8927345286277</v>
      </c>
      <c r="V110">
        <f t="shared" si="54"/>
        <v>1722.6279981444136</v>
      </c>
      <c r="W110">
        <f t="shared" si="39"/>
        <v>2.8698716711331562E-2</v>
      </c>
      <c r="X110">
        <f t="shared" si="55"/>
        <v>3.3749690852525917E-2</v>
      </c>
      <c r="Y110">
        <f t="shared" si="40"/>
        <v>0.36625030914747408</v>
      </c>
      <c r="Z110">
        <f t="shared" si="41"/>
        <v>8.1744656430998131</v>
      </c>
      <c r="AA110">
        <f t="shared" si="42"/>
        <v>0.81744656430998131</v>
      </c>
      <c r="AB110">
        <f t="shared" si="43"/>
        <v>1383.1299813046896</v>
      </c>
      <c r="AC110">
        <f t="shared" si="56"/>
        <v>1550.2828387125833</v>
      </c>
      <c r="AD110">
        <f t="shared" si="44"/>
        <v>285.49732997093491</v>
      </c>
    </row>
    <row r="111" spans="1:30" ht="15" customHeight="1" thickTop="1" thickBot="1" x14ac:dyDescent="0.3">
      <c r="A111" s="3">
        <v>80</v>
      </c>
      <c r="B111" s="3">
        <v>1</v>
      </c>
      <c r="C111">
        <f t="shared" si="57"/>
        <v>323748.526325471</v>
      </c>
      <c r="D111">
        <f t="shared" si="34"/>
        <v>0.34438775510204084</v>
      </c>
      <c r="E111">
        <v>0.40500000000000003</v>
      </c>
      <c r="F111" s="13">
        <f t="shared" si="45"/>
        <v>40.5</v>
      </c>
      <c r="G111" s="3">
        <v>6</v>
      </c>
      <c r="H111">
        <f t="shared" si="36"/>
        <v>0.4348302052197271</v>
      </c>
      <c r="I111">
        <f t="shared" si="35"/>
        <v>0.86966041043945419</v>
      </c>
      <c r="J111">
        <f t="shared" si="46"/>
        <v>0.90766041043945422</v>
      </c>
      <c r="K111">
        <f t="shared" si="47"/>
        <v>6.8992447258443077</v>
      </c>
      <c r="L111">
        <v>10</v>
      </c>
      <c r="M111">
        <f t="shared" si="48"/>
        <v>3.1965491045022527</v>
      </c>
      <c r="N111">
        <f t="shared" si="49"/>
        <v>8.9317786928065033</v>
      </c>
      <c r="O111">
        <f t="shared" si="50"/>
        <v>89.317786928065033</v>
      </c>
      <c r="P111" s="3">
        <v>1548</v>
      </c>
      <c r="Q111" s="22">
        <f t="shared" si="51"/>
        <v>1735.0775897890242</v>
      </c>
      <c r="R111">
        <f t="shared" si="52"/>
        <v>2041.2677526929697</v>
      </c>
      <c r="S111">
        <f t="shared" si="37"/>
        <v>1823.2151819816081</v>
      </c>
      <c r="T111">
        <f t="shared" si="53"/>
        <v>2043.5528447153783</v>
      </c>
      <c r="U111">
        <f t="shared" si="38"/>
        <v>1534.1491353860365</v>
      </c>
      <c r="V111">
        <f t="shared" si="54"/>
        <v>1719.5528318738395</v>
      </c>
      <c r="W111">
        <f t="shared" si="39"/>
        <v>2.8940873106536813E-2</v>
      </c>
      <c r="X111">
        <f t="shared" si="55"/>
        <v>3.4034466773287288E-2</v>
      </c>
      <c r="Y111">
        <f t="shared" si="40"/>
        <v>0.37096553322671272</v>
      </c>
      <c r="Z111">
        <f t="shared" si="41"/>
        <v>8.1811902356542099</v>
      </c>
      <c r="AA111">
        <f t="shared" si="42"/>
        <v>0.81811902356542099</v>
      </c>
      <c r="AB111">
        <f t="shared" si="43"/>
        <v>1380.9339340731819</v>
      </c>
      <c r="AC111">
        <f t="shared" si="56"/>
        <v>1547.8213966340902</v>
      </c>
      <c r="AD111">
        <f t="shared" si="44"/>
        <v>289.06604659557166</v>
      </c>
    </row>
    <row r="112" spans="1:30" ht="15" customHeight="1" thickTop="1" thickBot="1" x14ac:dyDescent="0.3">
      <c r="A112" s="3">
        <v>80</v>
      </c>
      <c r="B112" s="3">
        <v>1</v>
      </c>
      <c r="C112">
        <f t="shared" si="57"/>
        <v>323748.526325471</v>
      </c>
      <c r="D112">
        <f t="shared" si="34"/>
        <v>0.34863945578231292</v>
      </c>
      <c r="E112">
        <v>0.41</v>
      </c>
      <c r="F112" s="13">
        <f t="shared" si="45"/>
        <v>41</v>
      </c>
      <c r="G112" s="3">
        <v>6</v>
      </c>
      <c r="H112">
        <f t="shared" si="36"/>
        <v>0.43661231613966683</v>
      </c>
      <c r="I112">
        <f t="shared" si="35"/>
        <v>0.87322463227933367</v>
      </c>
      <c r="J112">
        <f t="shared" si="46"/>
        <v>0.9112246322793337</v>
      </c>
      <c r="K112">
        <f t="shared" si="47"/>
        <v>6.8710842298831016</v>
      </c>
      <c r="L112">
        <v>10</v>
      </c>
      <c r="M112">
        <f t="shared" si="48"/>
        <v>3.1719202392379104</v>
      </c>
      <c r="N112">
        <f t="shared" si="49"/>
        <v>8.9357577650526014</v>
      </c>
      <c r="O112">
        <f t="shared" si="50"/>
        <v>89.357577650526011</v>
      </c>
      <c r="P112" s="3">
        <v>1548</v>
      </c>
      <c r="Q112" s="22">
        <f t="shared" si="51"/>
        <v>1735.0775897890242</v>
      </c>
      <c r="R112">
        <f t="shared" si="52"/>
        <v>2041.2677526929697</v>
      </c>
      <c r="S112">
        <f t="shared" si="37"/>
        <v>1824.0274171677677</v>
      </c>
      <c r="T112">
        <f t="shared" si="53"/>
        <v>2044.4632394628873</v>
      </c>
      <c r="U112">
        <f t="shared" si="38"/>
        <v>1531.3926539475594</v>
      </c>
      <c r="V112">
        <f t="shared" si="54"/>
        <v>1716.4632264670302</v>
      </c>
      <c r="W112">
        <f t="shared" si="39"/>
        <v>2.9182049510722341E-2</v>
      </c>
      <c r="X112">
        <f t="shared" si="55"/>
        <v>3.4318090224609472E-2</v>
      </c>
      <c r="Y112">
        <f t="shared" si="40"/>
        <v>0.37568190977539051</v>
      </c>
      <c r="Z112">
        <f t="shared" si="41"/>
        <v>8.1878110791835059</v>
      </c>
      <c r="AA112">
        <f t="shared" si="42"/>
        <v>0.81878110791835057</v>
      </c>
      <c r="AB112">
        <f t="shared" si="43"/>
        <v>1378.7167088877432</v>
      </c>
      <c r="AC112">
        <f t="shared" si="56"/>
        <v>1545.3362172214477</v>
      </c>
      <c r="AD112">
        <f t="shared" si="44"/>
        <v>292.6347632202083</v>
      </c>
    </row>
    <row r="113" spans="1:30" ht="15" customHeight="1" thickTop="1" thickBot="1" x14ac:dyDescent="0.3">
      <c r="A113" s="3">
        <v>80</v>
      </c>
      <c r="B113" s="3">
        <v>1</v>
      </c>
      <c r="C113">
        <f t="shared" si="57"/>
        <v>323748.526325471</v>
      </c>
      <c r="D113">
        <f t="shared" si="34"/>
        <v>0.35289115646258501</v>
      </c>
      <c r="E113">
        <v>0.41499999999999998</v>
      </c>
      <c r="F113" s="13">
        <f t="shared" si="45"/>
        <v>41.5</v>
      </c>
      <c r="G113" s="3">
        <v>6</v>
      </c>
      <c r="H113">
        <f t="shared" si="36"/>
        <v>0.43837999661583649</v>
      </c>
      <c r="I113">
        <f t="shared" si="35"/>
        <v>0.87675999323167297</v>
      </c>
      <c r="J113">
        <f t="shared" si="46"/>
        <v>0.91475999323167301</v>
      </c>
      <c r="K113">
        <f t="shared" si="47"/>
        <v>6.8433779441560061</v>
      </c>
      <c r="L113">
        <v>10</v>
      </c>
      <c r="M113">
        <f t="shared" si="48"/>
        <v>3.1477710003880151</v>
      </c>
      <c r="N113">
        <f t="shared" si="49"/>
        <v>8.9396754544833286</v>
      </c>
      <c r="O113">
        <f t="shared" si="50"/>
        <v>89.396754544833286</v>
      </c>
      <c r="P113" s="3">
        <v>1548</v>
      </c>
      <c r="Q113" s="22">
        <f t="shared" si="51"/>
        <v>1735.0775897890242</v>
      </c>
      <c r="R113">
        <f t="shared" si="52"/>
        <v>2041.2677526929697</v>
      </c>
      <c r="S113">
        <f t="shared" si="37"/>
        <v>1824.8271224777686</v>
      </c>
      <c r="T113">
        <f t="shared" si="53"/>
        <v>2045.3595900842165</v>
      </c>
      <c r="U113">
        <f t="shared" si="38"/>
        <v>1528.6236426329237</v>
      </c>
      <c r="V113">
        <f t="shared" si="54"/>
        <v>1713.3595769340436</v>
      </c>
      <c r="W113">
        <f t="shared" si="39"/>
        <v>2.9422261710296216E-2</v>
      </c>
      <c r="X113">
        <f t="shared" si="55"/>
        <v>3.460057977130835E-2</v>
      </c>
      <c r="Y113">
        <f t="shared" si="40"/>
        <v>0.38039942022869161</v>
      </c>
      <c r="Z113">
        <f t="shared" si="41"/>
        <v>8.1943309877545154</v>
      </c>
      <c r="AA113">
        <f t="shared" si="42"/>
        <v>0.81943309877545156</v>
      </c>
      <c r="AB113">
        <f t="shared" si="43"/>
        <v>1376.4788801747573</v>
      </c>
      <c r="AC113">
        <f t="shared" si="56"/>
        <v>1542.8279443211322</v>
      </c>
      <c r="AD113">
        <f t="shared" si="44"/>
        <v>296.20347984484499</v>
      </c>
    </row>
    <row r="114" spans="1:30" ht="15" customHeight="1" thickTop="1" thickBot="1" x14ac:dyDescent="0.3">
      <c r="A114" s="3">
        <v>80</v>
      </c>
      <c r="B114" s="3">
        <v>1</v>
      </c>
      <c r="C114">
        <f t="shared" si="57"/>
        <v>323748.526325471</v>
      </c>
      <c r="D114">
        <f t="shared" si="34"/>
        <v>0.35714285714285715</v>
      </c>
      <c r="E114">
        <v>0.42</v>
      </c>
      <c r="F114" s="13">
        <f t="shared" si="45"/>
        <v>42</v>
      </c>
      <c r="G114" s="3">
        <v>6</v>
      </c>
      <c r="H114">
        <f t="shared" si="36"/>
        <v>0.44013353526955146</v>
      </c>
      <c r="I114">
        <f t="shared" si="35"/>
        <v>0.88026707053910291</v>
      </c>
      <c r="J114">
        <f t="shared" si="46"/>
        <v>0.91826707053910295</v>
      </c>
      <c r="K114">
        <f t="shared" si="47"/>
        <v>6.8161132011054484</v>
      </c>
      <c r="L114">
        <v>10</v>
      </c>
      <c r="M114">
        <f t="shared" si="48"/>
        <v>3.1240864937683259</v>
      </c>
      <c r="N114">
        <f t="shared" si="49"/>
        <v>8.9435334204591985</v>
      </c>
      <c r="O114">
        <f t="shared" si="50"/>
        <v>89.435334204591982</v>
      </c>
      <c r="P114" s="3">
        <v>1548</v>
      </c>
      <c r="Q114" s="22">
        <f t="shared" si="51"/>
        <v>1735.0775897890242</v>
      </c>
      <c r="R114">
        <f t="shared" si="52"/>
        <v>2041.2677526929697</v>
      </c>
      <c r="S114">
        <f t="shared" si="37"/>
        <v>1825.6146366315215</v>
      </c>
      <c r="T114">
        <f t="shared" si="53"/>
        <v>2046.24227623397</v>
      </c>
      <c r="U114">
        <f t="shared" si="38"/>
        <v>1525.84244016204</v>
      </c>
      <c r="V114">
        <f t="shared" si="54"/>
        <v>1710.2422629294836</v>
      </c>
      <c r="W114">
        <f t="shared" si="39"/>
        <v>2.9661525051054294E-2</v>
      </c>
      <c r="X114">
        <f t="shared" si="55"/>
        <v>3.4881953460039847E-2</v>
      </c>
      <c r="Y114">
        <f t="shared" si="40"/>
        <v>0.38511804653996012</v>
      </c>
      <c r="Z114">
        <f t="shared" si="41"/>
        <v>8.2007526667907005</v>
      </c>
      <c r="AA114">
        <f t="shared" si="42"/>
        <v>0.82007526667907005</v>
      </c>
      <c r="AB114">
        <f t="shared" si="43"/>
        <v>1374.2210001835915</v>
      </c>
      <c r="AC114">
        <f t="shared" si="56"/>
        <v>1540.2971969224859</v>
      </c>
      <c r="AD114">
        <f t="shared" si="44"/>
        <v>299.77219646948163</v>
      </c>
    </row>
    <row r="115" spans="1:30" ht="15" customHeight="1" thickTop="1" thickBot="1" x14ac:dyDescent="0.3">
      <c r="A115" s="3">
        <v>80</v>
      </c>
      <c r="B115" s="3">
        <v>1</v>
      </c>
      <c r="C115">
        <f t="shared" si="57"/>
        <v>323748.526325471</v>
      </c>
      <c r="D115">
        <f t="shared" si="34"/>
        <v>0.36139455782312924</v>
      </c>
      <c r="E115">
        <v>0.42499999999999999</v>
      </c>
      <c r="F115" s="13">
        <f t="shared" si="45"/>
        <v>42.5</v>
      </c>
      <c r="G115" s="3">
        <v>6</v>
      </c>
      <c r="H115">
        <f t="shared" si="36"/>
        <v>0.4418732115952303</v>
      </c>
      <c r="I115">
        <f t="shared" si="35"/>
        <v>0.88374642319046059</v>
      </c>
      <c r="J115">
        <f t="shared" si="46"/>
        <v>0.92174642319046063</v>
      </c>
      <c r="K115">
        <f t="shared" si="47"/>
        <v>6.7892778319136804</v>
      </c>
      <c r="L115">
        <v>10</v>
      </c>
      <c r="M115">
        <f t="shared" si="48"/>
        <v>3.1008524566171078</v>
      </c>
      <c r="N115">
        <f t="shared" si="49"/>
        <v>8.9473332585918826</v>
      </c>
      <c r="O115">
        <f t="shared" si="50"/>
        <v>89.473332585918826</v>
      </c>
      <c r="P115" s="3">
        <v>1548</v>
      </c>
      <c r="Q115" s="22">
        <f t="shared" si="51"/>
        <v>1735.0775897890242</v>
      </c>
      <c r="R115">
        <f t="shared" si="52"/>
        <v>2041.2677526929697</v>
      </c>
      <c r="S115">
        <f t="shared" si="37"/>
        <v>1826.3902853360919</v>
      </c>
      <c r="T115">
        <f t="shared" si="53"/>
        <v>2047.1116629812884</v>
      </c>
      <c r="U115">
        <f t="shared" si="38"/>
        <v>1523.0493722419735</v>
      </c>
      <c r="V115">
        <f t="shared" si="54"/>
        <v>1707.1116495224903</v>
      </c>
      <c r="W115">
        <f t="shared" si="39"/>
        <v>2.9899854455558705E-2</v>
      </c>
      <c r="X115">
        <f t="shared" si="55"/>
        <v>3.5162228839737034E-2</v>
      </c>
      <c r="Y115">
        <f t="shared" si="40"/>
        <v>0.38983777116026297</v>
      </c>
      <c r="Z115">
        <f t="shared" si="41"/>
        <v>8.2070787184883596</v>
      </c>
      <c r="AA115">
        <f t="shared" si="42"/>
        <v>0.82070787184883598</v>
      </c>
      <c r="AB115">
        <f t="shared" si="43"/>
        <v>1371.9436000921849</v>
      </c>
      <c r="AC115">
        <f t="shared" si="56"/>
        <v>1537.7445703969154</v>
      </c>
      <c r="AD115">
        <f t="shared" si="44"/>
        <v>303.34091309411832</v>
      </c>
    </row>
    <row r="116" spans="1:30" ht="15" customHeight="1" thickTop="1" thickBot="1" x14ac:dyDescent="0.3">
      <c r="A116" s="3">
        <v>80</v>
      </c>
      <c r="B116" s="3">
        <v>1</v>
      </c>
      <c r="C116">
        <f t="shared" si="57"/>
        <v>323748.526325471</v>
      </c>
      <c r="D116">
        <f t="shared" si="34"/>
        <v>0.36564625850340138</v>
      </c>
      <c r="E116">
        <v>0.43</v>
      </c>
      <c r="F116" s="13">
        <f t="shared" si="45"/>
        <v>43</v>
      </c>
      <c r="G116" s="3">
        <v>6</v>
      </c>
      <c r="H116">
        <f t="shared" si="36"/>
        <v>0.44359929635259437</v>
      </c>
      <c r="I116">
        <f t="shared" si="35"/>
        <v>0.88719859270518875</v>
      </c>
      <c r="J116">
        <f t="shared" si="46"/>
        <v>0.92519859270518878</v>
      </c>
      <c r="K116">
        <f t="shared" si="47"/>
        <v>6.762860141273654</v>
      </c>
      <c r="L116">
        <v>10</v>
      </c>
      <c r="M116">
        <f t="shared" si="48"/>
        <v>3.0780552238216656</v>
      </c>
      <c r="N116">
        <f t="shared" si="49"/>
        <v>8.9510765039037601</v>
      </c>
      <c r="O116">
        <f t="shared" si="50"/>
        <v>89.510765039037594</v>
      </c>
      <c r="P116" s="3">
        <v>1548</v>
      </c>
      <c r="Q116" s="22">
        <f t="shared" si="51"/>
        <v>1735.0775897890242</v>
      </c>
      <c r="R116">
        <f t="shared" si="52"/>
        <v>2041.2677526929697</v>
      </c>
      <c r="S116">
        <f t="shared" si="37"/>
        <v>1827.1543819306471</v>
      </c>
      <c r="T116">
        <f t="shared" si="53"/>
        <v>2047.9681015327399</v>
      </c>
      <c r="U116">
        <f t="shared" si="38"/>
        <v>1520.2447522118921</v>
      </c>
      <c r="V116">
        <f t="shared" si="54"/>
        <v>1703.9680879196328</v>
      </c>
      <c r="W116">
        <f t="shared" si="39"/>
        <v>3.0137264439635214E-2</v>
      </c>
      <c r="X116">
        <f t="shared" si="55"/>
        <v>3.5441422981011009E-2</v>
      </c>
      <c r="Y116">
        <f t="shared" si="40"/>
        <v>0.394558577018989</v>
      </c>
      <c r="Z116">
        <f t="shared" si="41"/>
        <v>8.2133116469031968</v>
      </c>
      <c r="AA116">
        <f t="shared" si="42"/>
        <v>0.82133116469031964</v>
      </c>
      <c r="AB116">
        <f t="shared" si="43"/>
        <v>1369.6471910453531</v>
      </c>
      <c r="AC116">
        <f t="shared" si="56"/>
        <v>1535.1706376616785</v>
      </c>
      <c r="AD116">
        <f t="shared" si="44"/>
        <v>306.90962971875501</v>
      </c>
    </row>
    <row r="117" spans="1:30" ht="15" customHeight="1" thickTop="1" thickBot="1" x14ac:dyDescent="0.3">
      <c r="A117" s="3">
        <v>80</v>
      </c>
      <c r="B117" s="3">
        <v>1</v>
      </c>
      <c r="C117">
        <f t="shared" si="57"/>
        <v>323748.526325471</v>
      </c>
      <c r="D117">
        <f t="shared" si="34"/>
        <v>0.36989795918367346</v>
      </c>
      <c r="E117">
        <v>0.435</v>
      </c>
      <c r="F117" s="13">
        <f t="shared" si="45"/>
        <v>43.5</v>
      </c>
      <c r="G117" s="3">
        <v>6</v>
      </c>
      <c r="H117">
        <f t="shared" si="36"/>
        <v>0.44531205193766582</v>
      </c>
      <c r="I117">
        <f t="shared" si="35"/>
        <v>0.89062410387533164</v>
      </c>
      <c r="J117">
        <f t="shared" si="46"/>
        <v>0.92862410387533167</v>
      </c>
      <c r="K117">
        <f t="shared" si="47"/>
        <v>6.73684888371253</v>
      </c>
      <c r="L117">
        <v>10</v>
      </c>
      <c r="M117">
        <f t="shared" si="48"/>
        <v>3.055681696317794</v>
      </c>
      <c r="N117">
        <f t="shared" si="49"/>
        <v>8.9547646337964117</v>
      </c>
      <c r="O117">
        <f t="shared" si="50"/>
        <v>89.54764633796411</v>
      </c>
      <c r="P117" s="3">
        <v>1548</v>
      </c>
      <c r="Q117" s="22">
        <f t="shared" si="51"/>
        <v>1735.0775897890242</v>
      </c>
      <c r="R117">
        <f t="shared" si="52"/>
        <v>2041.2677526929697</v>
      </c>
      <c r="S117">
        <f t="shared" si="37"/>
        <v>1827.9072279924085</v>
      </c>
      <c r="T117">
        <f t="shared" si="53"/>
        <v>2048.8119299115015</v>
      </c>
      <c r="U117">
        <f t="shared" si="38"/>
        <v>1517.4288816490168</v>
      </c>
      <c r="V117">
        <f t="shared" si="54"/>
        <v>1700.8119161440877</v>
      </c>
      <c r="W117">
        <f t="shared" si="39"/>
        <v>3.0373769128043793E-2</v>
      </c>
      <c r="X117">
        <f t="shared" si="55"/>
        <v>3.5719552494579497E-2</v>
      </c>
      <c r="Y117">
        <f t="shared" si="40"/>
        <v>0.39928044750542052</v>
      </c>
      <c r="Z117">
        <f t="shared" si="41"/>
        <v>8.2194538627309086</v>
      </c>
      <c r="AA117">
        <f t="shared" si="42"/>
        <v>0.82194538627309088</v>
      </c>
      <c r="AB117">
        <f t="shared" si="43"/>
        <v>1367.3322651306355</v>
      </c>
      <c r="AC117">
        <f t="shared" si="56"/>
        <v>1532.5759502736628</v>
      </c>
      <c r="AD117">
        <f t="shared" si="44"/>
        <v>310.47834634339171</v>
      </c>
    </row>
    <row r="118" spans="1:30" ht="15" customHeight="1" thickTop="1" thickBot="1" x14ac:dyDescent="0.3">
      <c r="A118" s="3">
        <v>80</v>
      </c>
      <c r="B118" s="3">
        <v>1</v>
      </c>
      <c r="C118">
        <f t="shared" si="57"/>
        <v>323748.526325471</v>
      </c>
      <c r="D118">
        <f t="shared" si="34"/>
        <v>0.37414965986394561</v>
      </c>
      <c r="E118">
        <v>0.44</v>
      </c>
      <c r="F118" s="13">
        <f t="shared" si="45"/>
        <v>44</v>
      </c>
      <c r="G118" s="3">
        <v>6</v>
      </c>
      <c r="H118">
        <f t="shared" si="36"/>
        <v>0.44701173273394007</v>
      </c>
      <c r="I118">
        <f t="shared" si="35"/>
        <v>0.89402346546788014</v>
      </c>
      <c r="J118">
        <f t="shared" si="46"/>
        <v>0.93202346546788017</v>
      </c>
      <c r="K118">
        <f t="shared" si="47"/>
        <v>6.7112332413556359</v>
      </c>
      <c r="L118">
        <v>10</v>
      </c>
      <c r="M118">
        <f t="shared" si="48"/>
        <v>3.0337193114992851</v>
      </c>
      <c r="N118">
        <f t="shared" si="49"/>
        <v>8.9583990708416756</v>
      </c>
      <c r="O118">
        <f t="shared" si="50"/>
        <v>89.583990708416763</v>
      </c>
      <c r="P118" s="3">
        <v>1548</v>
      </c>
      <c r="Q118" s="22">
        <f t="shared" si="51"/>
        <v>1735.0775897890242</v>
      </c>
      <c r="R118">
        <f t="shared" si="52"/>
        <v>2041.2677526929697</v>
      </c>
      <c r="S118">
        <f t="shared" si="37"/>
        <v>1828.6491139063776</v>
      </c>
      <c r="T118">
        <f t="shared" si="53"/>
        <v>2049.6434735959383</v>
      </c>
      <c r="U118">
        <f t="shared" si="38"/>
        <v>1514.6020509383493</v>
      </c>
      <c r="V118">
        <f t="shared" si="54"/>
        <v>1697.6434596742197</v>
      </c>
      <c r="W118">
        <f t="shared" si="39"/>
        <v>3.0609382269372154E-2</v>
      </c>
      <c r="X118">
        <f t="shared" si="55"/>
        <v>3.5996633548781652E-2</v>
      </c>
      <c r="Y118">
        <f t="shared" si="40"/>
        <v>0.40400336645121837</v>
      </c>
      <c r="Z118">
        <f t="shared" si="41"/>
        <v>8.2255076878034163</v>
      </c>
      <c r="AA118">
        <f t="shared" si="42"/>
        <v>0.82255076878034161</v>
      </c>
      <c r="AB118">
        <f t="shared" si="43"/>
        <v>1364.9992962960941</v>
      </c>
      <c r="AC118">
        <f t="shared" si="56"/>
        <v>1529.9610394581016</v>
      </c>
      <c r="AD118">
        <f t="shared" si="44"/>
        <v>314.0470629680284</v>
      </c>
    </row>
    <row r="119" spans="1:30" ht="15" customHeight="1" thickTop="1" thickBot="1" x14ac:dyDescent="0.3">
      <c r="A119" s="3">
        <v>80</v>
      </c>
      <c r="B119" s="3">
        <v>1</v>
      </c>
      <c r="C119">
        <f t="shared" si="57"/>
        <v>323748.526325471</v>
      </c>
      <c r="D119">
        <f t="shared" si="34"/>
        <v>0.37840136054421769</v>
      </c>
      <c r="E119">
        <v>0.44500000000000001</v>
      </c>
      <c r="F119" s="13">
        <f t="shared" si="45"/>
        <v>44.5</v>
      </c>
      <c r="G119" s="3">
        <v>6</v>
      </c>
      <c r="H119">
        <f t="shared" si="36"/>
        <v>0.44869858544500341</v>
      </c>
      <c r="I119">
        <f t="shared" si="35"/>
        <v>0.89739717089000681</v>
      </c>
      <c r="J119">
        <f t="shared" si="46"/>
        <v>0.93539717089000685</v>
      </c>
      <c r="K119">
        <f t="shared" si="47"/>
        <v>6.6860028030280194</v>
      </c>
      <c r="L119">
        <v>10</v>
      </c>
      <c r="M119">
        <f t="shared" si="48"/>
        <v>3.0121560154885274</v>
      </c>
      <c r="N119">
        <f t="shared" si="49"/>
        <v>8.9619811854077316</v>
      </c>
      <c r="O119">
        <f t="shared" si="50"/>
        <v>89.619811854077312</v>
      </c>
      <c r="P119" s="3">
        <v>1548</v>
      </c>
      <c r="Q119" s="22">
        <f t="shared" si="51"/>
        <v>1735.0775897890242</v>
      </c>
      <c r="R119">
        <f t="shared" si="52"/>
        <v>2041.2677526929697</v>
      </c>
      <c r="S119">
        <f t="shared" si="37"/>
        <v>1829.3803194013917</v>
      </c>
      <c r="T119">
        <f t="shared" si="53"/>
        <v>2050.4630461204406</v>
      </c>
      <c r="U119">
        <f t="shared" si="38"/>
        <v>1511.7645398087266</v>
      </c>
      <c r="V119">
        <f t="shared" si="54"/>
        <v>1694.4630320444194</v>
      </c>
      <c r="W119">
        <f t="shared" si="39"/>
        <v>3.0844117250200975E-2</v>
      </c>
      <c r="X119">
        <f t="shared" si="55"/>
        <v>3.6272681886236342E-2</v>
      </c>
      <c r="Y119">
        <f t="shared" si="40"/>
        <v>0.40872731811376367</v>
      </c>
      <c r="Z119">
        <f t="shared" si="41"/>
        <v>8.2314753593206991</v>
      </c>
      <c r="AA119">
        <f t="shared" si="42"/>
        <v>0.82314753593206991</v>
      </c>
      <c r="AB119">
        <f t="shared" si="43"/>
        <v>1362.6487412141466</v>
      </c>
      <c r="AC119">
        <f t="shared" si="56"/>
        <v>1527.3264170768018</v>
      </c>
      <c r="AD119">
        <f t="shared" si="44"/>
        <v>317.61577959266509</v>
      </c>
    </row>
    <row r="120" spans="1:30" ht="15" customHeight="1" thickTop="1" thickBot="1" x14ac:dyDescent="0.3">
      <c r="A120" s="3">
        <v>80</v>
      </c>
      <c r="B120" s="3">
        <v>1</v>
      </c>
      <c r="C120">
        <f t="shared" si="57"/>
        <v>323748.526325471</v>
      </c>
      <c r="D120">
        <f t="shared" si="34"/>
        <v>0.38265306122448983</v>
      </c>
      <c r="E120">
        <v>0.45</v>
      </c>
      <c r="F120" s="13">
        <f t="shared" si="45"/>
        <v>45</v>
      </c>
      <c r="G120" s="3">
        <v>6</v>
      </c>
      <c r="H120">
        <f t="shared" si="36"/>
        <v>0.45037284940977446</v>
      </c>
      <c r="I120">
        <f t="shared" si="35"/>
        <v>0.90074569881954891</v>
      </c>
      <c r="J120">
        <f t="shared" si="46"/>
        <v>0.93874569881954895</v>
      </c>
      <c r="K120">
        <f t="shared" si="47"/>
        <v>6.6611475445990571</v>
      </c>
      <c r="L120">
        <v>10</v>
      </c>
      <c r="M120">
        <f t="shared" si="48"/>
        <v>2.9909802371317999</v>
      </c>
      <c r="N120">
        <f t="shared" si="49"/>
        <v>8.9655122981316584</v>
      </c>
      <c r="O120">
        <f t="shared" si="50"/>
        <v>89.65512298131658</v>
      </c>
      <c r="P120" s="3">
        <v>1548</v>
      </c>
      <c r="Q120" s="22">
        <f t="shared" si="51"/>
        <v>1735.0775897890242</v>
      </c>
      <c r="R120">
        <f t="shared" si="52"/>
        <v>2041.2677526929697</v>
      </c>
      <c r="S120">
        <f t="shared" si="37"/>
        <v>1830.1011140548392</v>
      </c>
      <c r="T120">
        <f t="shared" si="53"/>
        <v>2051.2709496411358</v>
      </c>
      <c r="U120">
        <f t="shared" si="38"/>
        <v>1508.9166178375374</v>
      </c>
      <c r="V120">
        <f t="shared" si="54"/>
        <v>1691.2709354108142</v>
      </c>
      <c r="W120">
        <f t="shared" si="39"/>
        <v>3.107798710858195E-2</v>
      </c>
      <c r="X120">
        <f t="shared" si="55"/>
        <v>3.6547712839692374E-2</v>
      </c>
      <c r="Y120">
        <f t="shared" si="40"/>
        <v>0.41345228716030763</v>
      </c>
      <c r="Z120">
        <f t="shared" si="41"/>
        <v>8.2373590338364444</v>
      </c>
      <c r="AA120">
        <f t="shared" si="42"/>
        <v>0.82373590338364444</v>
      </c>
      <c r="AB120">
        <f t="shared" si="43"/>
        <v>1360.2810400951432</v>
      </c>
      <c r="AC120">
        <f t="shared" si="56"/>
        <v>1524.672576540044</v>
      </c>
      <c r="AD120">
        <f t="shared" si="44"/>
        <v>321.18449621730178</v>
      </c>
    </row>
    <row r="121" spans="1:30" ht="15" customHeight="1" thickTop="1" thickBot="1" x14ac:dyDescent="0.3">
      <c r="A121" s="3">
        <v>80</v>
      </c>
      <c r="B121" s="3">
        <v>1</v>
      </c>
      <c r="C121">
        <f t="shared" si="57"/>
        <v>323748.526325471</v>
      </c>
      <c r="D121">
        <f t="shared" si="34"/>
        <v>0.38690476190476192</v>
      </c>
      <c r="E121">
        <v>0.45500000000000002</v>
      </c>
      <c r="F121" s="13">
        <f t="shared" si="45"/>
        <v>45.5</v>
      </c>
      <c r="G121" s="3">
        <v>6</v>
      </c>
      <c r="H121">
        <f t="shared" si="36"/>
        <v>0.45203475690145795</v>
      </c>
      <c r="I121">
        <f t="shared" si="35"/>
        <v>0.90406951380291589</v>
      </c>
      <c r="J121">
        <f t="shared" si="46"/>
        <v>0.94206951380291593</v>
      </c>
      <c r="K121">
        <f t="shared" si="47"/>
        <v>6.6366578104833431</v>
      </c>
      <c r="L121">
        <v>10</v>
      </c>
      <c r="M121">
        <f t="shared" si="48"/>
        <v>2.9701808635942686</v>
      </c>
      <c r="N121">
        <f t="shared" si="49"/>
        <v>8.968993682249085</v>
      </c>
      <c r="O121">
        <f t="shared" si="50"/>
        <v>89.68993682249085</v>
      </c>
      <c r="P121" s="3">
        <v>1548</v>
      </c>
      <c r="Q121" s="22">
        <f t="shared" si="51"/>
        <v>1735.0775897890242</v>
      </c>
      <c r="R121">
        <f t="shared" si="52"/>
        <v>2041.2677526929697</v>
      </c>
      <c r="S121">
        <f t="shared" si="37"/>
        <v>1830.8117577682033</v>
      </c>
      <c r="T121">
        <f t="shared" si="53"/>
        <v>2052.0674754689026</v>
      </c>
      <c r="U121">
        <f t="shared" si="38"/>
        <v>1506.0585449262649</v>
      </c>
      <c r="V121">
        <f t="shared" si="54"/>
        <v>1688.0674610842821</v>
      </c>
      <c r="W121">
        <f t="shared" si="39"/>
        <v>3.131100454687058E-2</v>
      </c>
      <c r="X121">
        <f t="shared" si="55"/>
        <v>3.6821741347119803E-2</v>
      </c>
      <c r="Y121">
        <f t="shared" si="40"/>
        <v>0.41817825865288022</v>
      </c>
      <c r="Z121">
        <f t="shared" si="41"/>
        <v>8.2431607910145193</v>
      </c>
      <c r="AA121">
        <f t="shared" si="42"/>
        <v>0.82431607910145188</v>
      </c>
      <c r="AB121">
        <f t="shared" si="43"/>
        <v>1357.8966174541624</v>
      </c>
      <c r="AC121">
        <f t="shared" si="56"/>
        <v>1521.9999936660445</v>
      </c>
      <c r="AD121">
        <f t="shared" si="44"/>
        <v>324.75321284193848</v>
      </c>
    </row>
    <row r="122" spans="1:30" ht="15" customHeight="1" thickTop="1" thickBot="1" x14ac:dyDescent="0.3">
      <c r="A122" s="3">
        <v>80</v>
      </c>
      <c r="B122" s="3">
        <v>1</v>
      </c>
      <c r="C122">
        <f t="shared" si="57"/>
        <v>323748.526325471</v>
      </c>
      <c r="D122">
        <f t="shared" si="34"/>
        <v>0.39115646258503406</v>
      </c>
      <c r="E122">
        <v>0.46</v>
      </c>
      <c r="F122" s="13">
        <f t="shared" si="45"/>
        <v>46</v>
      </c>
      <c r="G122" s="3">
        <v>6</v>
      </c>
      <c r="H122">
        <f t="shared" si="36"/>
        <v>0.45368453341122317</v>
      </c>
      <c r="I122">
        <f t="shared" si="35"/>
        <v>0.90736906682244634</v>
      </c>
      <c r="J122">
        <f t="shared" si="46"/>
        <v>0.94536906682244637</v>
      </c>
      <c r="K122">
        <f t="shared" si="47"/>
        <v>6.6125242962179112</v>
      </c>
      <c r="L122">
        <v>10</v>
      </c>
      <c r="M122">
        <f t="shared" si="48"/>
        <v>2.9497472174399779</v>
      </c>
      <c r="N122">
        <f t="shared" si="49"/>
        <v>8.9724265657905953</v>
      </c>
      <c r="O122">
        <f t="shared" si="50"/>
        <v>89.72426565790596</v>
      </c>
      <c r="P122" s="3">
        <v>1548</v>
      </c>
      <c r="Q122" s="22">
        <f t="shared" si="51"/>
        <v>1735.0775897890242</v>
      </c>
      <c r="R122">
        <f t="shared" si="52"/>
        <v>2041.2677526929697</v>
      </c>
      <c r="S122">
        <f t="shared" si="37"/>
        <v>1831.5125012154069</v>
      </c>
      <c r="T122">
        <f t="shared" si="53"/>
        <v>2052.8529045718965</v>
      </c>
      <c r="U122">
        <f t="shared" si="38"/>
        <v>1503.1905717488319</v>
      </c>
      <c r="V122">
        <f t="shared" si="54"/>
        <v>1684.8528900329793</v>
      </c>
      <c r="W122">
        <f t="shared" si="39"/>
        <v>3.1543181943951781E-2</v>
      </c>
      <c r="X122">
        <f t="shared" si="55"/>
        <v>3.7094781966087294E-2</v>
      </c>
      <c r="Y122">
        <f t="shared" si="40"/>
        <v>0.42290521803391273</v>
      </c>
      <c r="Z122">
        <f t="shared" si="41"/>
        <v>8.2488826371716133</v>
      </c>
      <c r="AA122">
        <f t="shared" si="42"/>
        <v>0.82488826371716129</v>
      </c>
      <c r="AB122">
        <f t="shared" si="43"/>
        <v>1355.4958828341605</v>
      </c>
      <c r="AC122">
        <f t="shared" si="56"/>
        <v>1519.3091274914991</v>
      </c>
      <c r="AD122">
        <f t="shared" si="44"/>
        <v>328.32192946657511</v>
      </c>
    </row>
    <row r="123" spans="1:30" ht="15" customHeight="1" thickTop="1" thickBot="1" x14ac:dyDescent="0.3">
      <c r="A123" s="3">
        <v>80</v>
      </c>
      <c r="B123" s="3">
        <v>1</v>
      </c>
      <c r="C123">
        <f t="shared" si="57"/>
        <v>323748.526325471</v>
      </c>
      <c r="D123">
        <f t="shared" si="34"/>
        <v>0.39540816326530615</v>
      </c>
      <c r="E123">
        <v>0.46500000000000002</v>
      </c>
      <c r="F123" s="13">
        <f t="shared" si="45"/>
        <v>46.5</v>
      </c>
      <c r="G123" s="3">
        <v>6</v>
      </c>
      <c r="H123">
        <f t="shared" si="36"/>
        <v>0.4553223979175432</v>
      </c>
      <c r="I123">
        <f t="shared" si="35"/>
        <v>0.9106447958350864</v>
      </c>
      <c r="J123">
        <f t="shared" si="46"/>
        <v>0.94864479583508643</v>
      </c>
      <c r="K123">
        <f t="shared" si="47"/>
        <v>6.5887380320422677</v>
      </c>
      <c r="L123">
        <v>10</v>
      </c>
      <c r="M123">
        <f t="shared" si="48"/>
        <v>2.9296690350915222</v>
      </c>
      <c r="N123">
        <f t="shared" si="49"/>
        <v>8.9758121336538998</v>
      </c>
      <c r="O123">
        <f t="shared" si="50"/>
        <v>89.758121336539006</v>
      </c>
      <c r="P123" s="3">
        <v>1548</v>
      </c>
      <c r="Q123" s="22">
        <f t="shared" si="51"/>
        <v>1735.0775897890242</v>
      </c>
      <c r="R123">
        <f t="shared" si="52"/>
        <v>2041.2677526929697</v>
      </c>
      <c r="S123">
        <f t="shared" si="37"/>
        <v>1832.2035862657988</v>
      </c>
      <c r="T123">
        <f t="shared" si="53"/>
        <v>2053.6275080496566</v>
      </c>
      <c r="U123">
        <f t="shared" si="38"/>
        <v>1500.3129401745869</v>
      </c>
      <c r="V123">
        <f t="shared" si="54"/>
        <v>1681.6274933564446</v>
      </c>
      <c r="W123">
        <f t="shared" si="39"/>
        <v>3.1774531366891068E-2</v>
      </c>
      <c r="X123">
        <f t="shared" si="55"/>
        <v>3.7366848887463895E-2</v>
      </c>
      <c r="Y123">
        <f t="shared" si="40"/>
        <v>0.42763315111253614</v>
      </c>
      <c r="Z123">
        <f t="shared" si="41"/>
        <v>8.254526508620545</v>
      </c>
      <c r="AA123">
        <f t="shared" si="42"/>
        <v>0.82545265086205455</v>
      </c>
      <c r="AB123">
        <f t="shared" si="43"/>
        <v>1353.0792314884288</v>
      </c>
      <c r="AC123">
        <f t="shared" si="56"/>
        <v>1516.600421036517</v>
      </c>
      <c r="AD123">
        <f t="shared" si="44"/>
        <v>331.89064609121181</v>
      </c>
    </row>
    <row r="124" spans="1:30" ht="15" customHeight="1" thickTop="1" thickBot="1" x14ac:dyDescent="0.3">
      <c r="A124" s="3">
        <v>80</v>
      </c>
      <c r="B124" s="3">
        <v>1</v>
      </c>
      <c r="C124">
        <f t="shared" si="57"/>
        <v>323748.526325471</v>
      </c>
      <c r="D124">
        <f t="shared" si="34"/>
        <v>0.39965986394557823</v>
      </c>
      <c r="E124">
        <v>0.47</v>
      </c>
      <c r="F124" s="13">
        <f t="shared" si="45"/>
        <v>47</v>
      </c>
      <c r="G124" s="3">
        <v>6</v>
      </c>
      <c r="H124">
        <f t="shared" si="36"/>
        <v>0.4569485631420665</v>
      </c>
      <c r="I124">
        <f t="shared" si="35"/>
        <v>0.913897126284133</v>
      </c>
      <c r="J124">
        <f t="shared" si="46"/>
        <v>0.95189712628413303</v>
      </c>
      <c r="K124">
        <f t="shared" si="47"/>
        <v>6.5652903674133931</v>
      </c>
      <c r="L124">
        <v>10</v>
      </c>
      <c r="M124">
        <f t="shared" si="48"/>
        <v>2.9099364465725888</v>
      </c>
      <c r="N124">
        <f t="shared" si="49"/>
        <v>8.9791515295600419</v>
      </c>
      <c r="O124">
        <f t="shared" si="50"/>
        <v>89.791515295600419</v>
      </c>
      <c r="P124" s="3">
        <v>1548</v>
      </c>
      <c r="Q124" s="22">
        <f t="shared" si="51"/>
        <v>1735.0775897890242</v>
      </c>
      <c r="R124">
        <f t="shared" si="52"/>
        <v>2041.2677526929697</v>
      </c>
      <c r="S124">
        <f t="shared" si="37"/>
        <v>1832.8852463834669</v>
      </c>
      <c r="T124">
        <f t="shared" si="53"/>
        <v>2054.3915475806766</v>
      </c>
      <c r="U124">
        <f t="shared" si="38"/>
        <v>1497.4258836676183</v>
      </c>
      <c r="V124">
        <f t="shared" si="54"/>
        <v>1678.3915327331717</v>
      </c>
      <c r="W124">
        <f t="shared" si="39"/>
        <v>3.2005064582047382E-2</v>
      </c>
      <c r="X124">
        <f t="shared" si="55"/>
        <v>3.763795594848772E-2</v>
      </c>
      <c r="Y124">
        <f t="shared" si="40"/>
        <v>0.43236204405151224</v>
      </c>
      <c r="Z124">
        <f t="shared" si="41"/>
        <v>8.2600942748273241</v>
      </c>
      <c r="AA124">
        <f t="shared" si="42"/>
        <v>0.82600942748273243</v>
      </c>
      <c r="AB124">
        <f t="shared" si="43"/>
        <v>1350.6470450250351</v>
      </c>
      <c r="AC124">
        <f t="shared" si="56"/>
        <v>1513.8743020269417</v>
      </c>
      <c r="AD124">
        <f t="shared" si="44"/>
        <v>335.4593627158485</v>
      </c>
    </row>
    <row r="125" spans="1:30" ht="15" customHeight="1" thickTop="1" thickBot="1" x14ac:dyDescent="0.3">
      <c r="A125" s="3">
        <v>80</v>
      </c>
      <c r="B125" s="3">
        <v>1</v>
      </c>
      <c r="C125">
        <f t="shared" si="57"/>
        <v>323748.526325471</v>
      </c>
      <c r="D125">
        <f t="shared" si="34"/>
        <v>0.40391156462585032</v>
      </c>
      <c r="E125">
        <v>0.47499999999999998</v>
      </c>
      <c r="F125" s="13">
        <f t="shared" si="45"/>
        <v>47.5</v>
      </c>
      <c r="G125" s="3">
        <v>6</v>
      </c>
      <c r="H125">
        <f t="shared" si="36"/>
        <v>0.45856323579282926</v>
      </c>
      <c r="I125">
        <f t="shared" si="35"/>
        <v>0.91712647158565852</v>
      </c>
      <c r="J125">
        <f t="shared" si="46"/>
        <v>0.95512647158565855</v>
      </c>
      <c r="K125">
        <f t="shared" si="47"/>
        <v>6.5421729563931876</v>
      </c>
      <c r="L125">
        <v>10</v>
      </c>
      <c r="M125">
        <f t="shared" si="48"/>
        <v>2.89053995644427</v>
      </c>
      <c r="N125">
        <f t="shared" si="49"/>
        <v>8.9824458579012312</v>
      </c>
      <c r="O125">
        <f t="shared" si="50"/>
        <v>89.824458579012315</v>
      </c>
      <c r="P125" s="3">
        <v>1548</v>
      </c>
      <c r="Q125" s="22">
        <f t="shared" si="51"/>
        <v>1735.0775897890242</v>
      </c>
      <c r="R125">
        <f t="shared" si="52"/>
        <v>2041.2677526929697</v>
      </c>
      <c r="S125">
        <f t="shared" si="37"/>
        <v>1833.5577070044321</v>
      </c>
      <c r="T125">
        <f t="shared" si="53"/>
        <v>2055.145275845181</v>
      </c>
      <c r="U125">
        <f t="shared" si="38"/>
        <v>1494.5296276639469</v>
      </c>
      <c r="V125">
        <f t="shared" si="54"/>
        <v>1675.1452608433847</v>
      </c>
      <c r="W125">
        <f t="shared" si="39"/>
        <v>3.2234793065674894E-2</v>
      </c>
      <c r="X125">
        <f t="shared" si="55"/>
        <v>3.7908116645233671E-2</v>
      </c>
      <c r="Y125">
        <f t="shared" si="40"/>
        <v>0.43709188335476629</v>
      </c>
      <c r="Z125">
        <f t="shared" si="41"/>
        <v>8.2655877413942491</v>
      </c>
      <c r="AA125">
        <f t="shared" si="42"/>
        <v>0.82655877413942491</v>
      </c>
      <c r="AB125">
        <f t="shared" si="43"/>
        <v>1348.1996920157546</v>
      </c>
      <c r="AC125">
        <f t="shared" si="56"/>
        <v>1511.1311835768736</v>
      </c>
      <c r="AD125">
        <f t="shared" si="44"/>
        <v>339.02807934048519</v>
      </c>
    </row>
    <row r="126" spans="1:30" ht="15" customHeight="1" thickTop="1" thickBot="1" x14ac:dyDescent="0.3">
      <c r="A126" s="3">
        <v>80</v>
      </c>
      <c r="B126" s="3">
        <v>1</v>
      </c>
      <c r="C126">
        <f t="shared" si="57"/>
        <v>323748.526325471</v>
      </c>
      <c r="D126">
        <f t="shared" si="34"/>
        <v>0.40816326530612246</v>
      </c>
      <c r="E126">
        <v>0.48</v>
      </c>
      <c r="F126" s="13">
        <f t="shared" si="45"/>
        <v>48</v>
      </c>
      <c r="G126" s="3">
        <v>6</v>
      </c>
      <c r="H126">
        <f t="shared" si="36"/>
        <v>0.46016661679556192</v>
      </c>
      <c r="I126">
        <f t="shared" si="35"/>
        <v>0.92033323359112384</v>
      </c>
      <c r="J126">
        <f t="shared" si="46"/>
        <v>0.95833323359112388</v>
      </c>
      <c r="K126">
        <f t="shared" si="47"/>
        <v>6.5193777438505691</v>
      </c>
      <c r="L126">
        <v>10</v>
      </c>
      <c r="M126">
        <f t="shared" si="48"/>
        <v>2.8714704258531629</v>
      </c>
      <c r="N126">
        <f t="shared" si="49"/>
        <v>8.985696185487468</v>
      </c>
      <c r="O126">
        <f t="shared" si="50"/>
        <v>89.856961854874683</v>
      </c>
      <c r="P126" s="3">
        <v>1548</v>
      </c>
      <c r="Q126" s="22">
        <f t="shared" si="51"/>
        <v>1735.0775897890242</v>
      </c>
      <c r="R126">
        <f t="shared" si="52"/>
        <v>2041.2677526929697</v>
      </c>
      <c r="S126">
        <f t="shared" si="37"/>
        <v>1834.2211858931794</v>
      </c>
      <c r="T126">
        <f t="shared" si="53"/>
        <v>2055.8889369247436</v>
      </c>
      <c r="U126">
        <f t="shared" si="38"/>
        <v>1491.6243899280576</v>
      </c>
      <c r="V126">
        <f t="shared" si="54"/>
        <v>1671.8889217686581</v>
      </c>
      <c r="W126">
        <f t="shared" si="39"/>
        <v>3.2463728014044346E-2</v>
      </c>
      <c r="X126">
        <f t="shared" si="55"/>
        <v>3.8177344144516151E-2</v>
      </c>
      <c r="Y126">
        <f t="shared" si="40"/>
        <v>0.44182265585548386</v>
      </c>
      <c r="Z126">
        <f t="shared" si="41"/>
        <v>8.2710086528803419</v>
      </c>
      <c r="AA126">
        <f t="shared" si="42"/>
        <v>0.82710086528803417</v>
      </c>
      <c r="AB126">
        <f t="shared" si="43"/>
        <v>1345.7375285717944</v>
      </c>
      <c r="AC126">
        <f t="shared" si="56"/>
        <v>1508.371464833971</v>
      </c>
      <c r="AD126">
        <f t="shared" si="44"/>
        <v>342.59679596512188</v>
      </c>
    </row>
    <row r="127" spans="1:30" ht="15" customHeight="1" thickTop="1" thickBot="1" x14ac:dyDescent="0.3">
      <c r="A127" s="3">
        <v>80</v>
      </c>
      <c r="B127" s="3">
        <v>1</v>
      </c>
      <c r="C127">
        <f t="shared" si="57"/>
        <v>323748.526325471</v>
      </c>
      <c r="D127">
        <f t="shared" si="34"/>
        <v>0.41241496598639454</v>
      </c>
      <c r="E127">
        <v>0.48499999999999999</v>
      </c>
      <c r="F127" s="13">
        <f t="shared" si="45"/>
        <v>48.5</v>
      </c>
      <c r="G127" s="3">
        <v>6</v>
      </c>
      <c r="H127">
        <f t="shared" si="36"/>
        <v>0.46175890151378923</v>
      </c>
      <c r="I127">
        <f t="shared" si="35"/>
        <v>0.92351780302757847</v>
      </c>
      <c r="J127">
        <f t="shared" si="46"/>
        <v>0.9615178030275785</v>
      </c>
      <c r="K127">
        <f t="shared" si="47"/>
        <v>6.4968969524248852</v>
      </c>
      <c r="L127">
        <v>10</v>
      </c>
      <c r="M127">
        <f t="shared" si="48"/>
        <v>2.8527190556155926</v>
      </c>
      <c r="N127">
        <f t="shared" si="49"/>
        <v>8.9889035431983704</v>
      </c>
      <c r="O127">
        <f t="shared" si="50"/>
        <v>89.8890354319837</v>
      </c>
      <c r="P127" s="3">
        <v>1548</v>
      </c>
      <c r="Q127" s="22">
        <f t="shared" si="51"/>
        <v>1735.0775897890242</v>
      </c>
      <c r="R127">
        <f t="shared" si="52"/>
        <v>2041.2677526929697</v>
      </c>
      <c r="S127">
        <f t="shared" si="37"/>
        <v>1834.8758934798409</v>
      </c>
      <c r="T127">
        <f t="shared" si="53"/>
        <v>2056.6227666802224</v>
      </c>
      <c r="U127">
        <f t="shared" si="38"/>
        <v>1488.7103808900824</v>
      </c>
      <c r="V127">
        <f t="shared" si="54"/>
        <v>1668.6227513698493</v>
      </c>
      <c r="W127">
        <f t="shared" si="39"/>
        <v>3.2691880353109715E-2</v>
      </c>
      <c r="X127">
        <f t="shared" si="55"/>
        <v>3.8445651295257025E-2</v>
      </c>
      <c r="Y127">
        <f t="shared" si="40"/>
        <v>0.44655434870474298</v>
      </c>
      <c r="Z127">
        <f t="shared" si="41"/>
        <v>8.2763586954694937</v>
      </c>
      <c r="AA127">
        <f t="shared" si="42"/>
        <v>0.82763586954694934</v>
      </c>
      <c r="AB127">
        <f t="shared" si="43"/>
        <v>1343.2608988884344</v>
      </c>
      <c r="AC127">
        <f t="shared" si="56"/>
        <v>1505.5955315899114</v>
      </c>
      <c r="AD127">
        <f t="shared" si="44"/>
        <v>346.16551258975858</v>
      </c>
    </row>
    <row r="128" spans="1:30" ht="15" customHeight="1" thickTop="1" thickBot="1" x14ac:dyDescent="0.3">
      <c r="A128" s="3">
        <v>80</v>
      </c>
      <c r="B128" s="3">
        <v>1</v>
      </c>
      <c r="C128">
        <f t="shared" si="57"/>
        <v>323748.526325471</v>
      </c>
      <c r="D128">
        <f t="shared" si="34"/>
        <v>0.41666666666666669</v>
      </c>
      <c r="E128">
        <v>0.49</v>
      </c>
      <c r="F128" s="13">
        <f t="shared" si="45"/>
        <v>49</v>
      </c>
      <c r="G128" s="3">
        <v>6</v>
      </c>
      <c r="H128">
        <f t="shared" si="36"/>
        <v>0.46334027995837734</v>
      </c>
      <c r="I128">
        <f t="shared" si="35"/>
        <v>0.92668055991675469</v>
      </c>
      <c r="J128">
        <f t="shared" si="46"/>
        <v>0.96468055991675472</v>
      </c>
      <c r="K128">
        <f t="shared" si="47"/>
        <v>6.4747230702012253</v>
      </c>
      <c r="L128">
        <v>10</v>
      </c>
      <c r="M128">
        <f t="shared" si="48"/>
        <v>2.8342773702682726</v>
      </c>
      <c r="N128">
        <f t="shared" si="49"/>
        <v>8.9920689275463701</v>
      </c>
      <c r="O128">
        <f t="shared" si="50"/>
        <v>89.920689275463701</v>
      </c>
      <c r="P128" s="3">
        <v>1548</v>
      </c>
      <c r="Q128" s="22">
        <f t="shared" si="51"/>
        <v>1735.0775897890242</v>
      </c>
      <c r="R128">
        <f t="shared" si="52"/>
        <v>2041.2677526929697</v>
      </c>
      <c r="S128">
        <f t="shared" si="37"/>
        <v>1835.5220331792862</v>
      </c>
      <c r="T128">
        <f t="shared" si="53"/>
        <v>2057.3469931094091</v>
      </c>
      <c r="U128">
        <f t="shared" si="38"/>
        <v>1485.7878039648908</v>
      </c>
      <c r="V128">
        <f t="shared" si="54"/>
        <v>1665.3469776447494</v>
      </c>
      <c r="W128">
        <f t="shared" si="39"/>
        <v>3.2919260747744872E-2</v>
      </c>
      <c r="X128">
        <f t="shared" si="55"/>
        <v>3.8713050639347969E-2</v>
      </c>
      <c r="Y128">
        <f t="shared" si="40"/>
        <v>0.451286949360652</v>
      </c>
      <c r="Z128">
        <f t="shared" si="41"/>
        <v>8.2816394994961442</v>
      </c>
      <c r="AA128">
        <f t="shared" si="42"/>
        <v>0.8281639499496144</v>
      </c>
      <c r="AB128">
        <f t="shared" si="43"/>
        <v>1340.770135760587</v>
      </c>
      <c r="AC128">
        <f t="shared" si="56"/>
        <v>1502.8037568582572</v>
      </c>
      <c r="AD128">
        <f t="shared" si="44"/>
        <v>349.73422921439521</v>
      </c>
    </row>
    <row r="129" spans="1:30" ht="15" customHeight="1" thickTop="1" thickBot="1" x14ac:dyDescent="0.3">
      <c r="A129" s="3">
        <v>80</v>
      </c>
      <c r="B129" s="3">
        <v>1</v>
      </c>
      <c r="C129">
        <f t="shared" si="57"/>
        <v>323748.526325471</v>
      </c>
      <c r="D129">
        <f t="shared" si="34"/>
        <v>0.42091836734693877</v>
      </c>
      <c r="E129">
        <v>0.495</v>
      </c>
      <c r="F129" s="13">
        <f t="shared" si="45"/>
        <v>49.5</v>
      </c>
      <c r="G129" s="3">
        <v>6</v>
      </c>
      <c r="H129">
        <f t="shared" si="36"/>
        <v>0.46491093698713504</v>
      </c>
      <c r="I129">
        <f t="shared" si="35"/>
        <v>0.92982187397427007</v>
      </c>
      <c r="J129">
        <f t="shared" si="46"/>
        <v>0.96782187397427011</v>
      </c>
      <c r="K129">
        <f t="shared" si="47"/>
        <v>6.4528488390519749</v>
      </c>
      <c r="L129">
        <v>10</v>
      </c>
      <c r="M129">
        <f t="shared" si="48"/>
        <v>2.8161372030209555</v>
      </c>
      <c r="N129">
        <f t="shared" si="49"/>
        <v>8.9951933021567996</v>
      </c>
      <c r="O129">
        <f t="shared" si="50"/>
        <v>89.951933021567996</v>
      </c>
      <c r="P129" s="3">
        <v>1548</v>
      </c>
      <c r="Q129" s="22">
        <f t="shared" si="51"/>
        <v>1735.0775897890242</v>
      </c>
      <c r="R129">
        <f t="shared" si="52"/>
        <v>2041.2677526929697</v>
      </c>
      <c r="S129">
        <f t="shared" si="37"/>
        <v>1836.1598016932464</v>
      </c>
      <c r="T129">
        <f t="shared" si="53"/>
        <v>2058.0618366856656</v>
      </c>
      <c r="U129">
        <f t="shared" si="38"/>
        <v>1482.8568558542145</v>
      </c>
      <c r="V129">
        <f t="shared" si="54"/>
        <v>1662.0618210667217</v>
      </c>
      <c r="W129">
        <f t="shared" si="39"/>
        <v>3.3145879610574525E-2</v>
      </c>
      <c r="X129">
        <f t="shared" si="55"/>
        <v>3.8979554422035642E-2</v>
      </c>
      <c r="Y129">
        <f t="shared" si="40"/>
        <v>0.45602044557796434</v>
      </c>
      <c r="Z129">
        <f t="shared" si="41"/>
        <v>8.2868526418373012</v>
      </c>
      <c r="AA129">
        <f t="shared" si="42"/>
        <v>0.82868526418373012</v>
      </c>
      <c r="AB129">
        <f t="shared" si="43"/>
        <v>1338.2655610710708</v>
      </c>
      <c r="AC129">
        <f t="shared" si="56"/>
        <v>1499.9965014217375</v>
      </c>
      <c r="AD129">
        <f t="shared" si="44"/>
        <v>353.30294583903191</v>
      </c>
    </row>
    <row r="130" spans="1:30" ht="15" customHeight="1" thickTop="1" thickBot="1" x14ac:dyDescent="0.3">
      <c r="A130" s="3">
        <v>80</v>
      </c>
      <c r="B130" s="3">
        <v>1</v>
      </c>
      <c r="C130">
        <f t="shared" si="57"/>
        <v>323748.526325471</v>
      </c>
      <c r="D130">
        <f t="shared" si="34"/>
        <v>0.42517006802721091</v>
      </c>
      <c r="E130">
        <v>0.5</v>
      </c>
      <c r="F130" s="13">
        <f t="shared" si="45"/>
        <v>50</v>
      </c>
      <c r="G130" s="3">
        <v>6</v>
      </c>
      <c r="H130">
        <f t="shared" si="36"/>
        <v>0.46647105249503784</v>
      </c>
      <c r="I130">
        <f t="shared" si="35"/>
        <v>0.93294210499007568</v>
      </c>
      <c r="J130">
        <f t="shared" si="46"/>
        <v>0.97094210499007572</v>
      </c>
      <c r="K130">
        <f t="shared" si="47"/>
        <v>6.4312672436022451</v>
      </c>
      <c r="L130">
        <v>10</v>
      </c>
      <c r="M130">
        <f t="shared" si="48"/>
        <v>2.7982906815516055</v>
      </c>
      <c r="N130">
        <f t="shared" si="49"/>
        <v>8.9982775991701214</v>
      </c>
      <c r="O130">
        <f t="shared" si="50"/>
        <v>89.982775991701217</v>
      </c>
      <c r="P130" s="3">
        <v>1548</v>
      </c>
      <c r="Q130" s="22">
        <f t="shared" si="51"/>
        <v>1735.0775897890242</v>
      </c>
      <c r="R130">
        <f t="shared" si="52"/>
        <v>2041.2677526929697</v>
      </c>
      <c r="S130">
        <f t="shared" si="37"/>
        <v>1836.7893892965485</v>
      </c>
      <c r="T130">
        <f t="shared" si="53"/>
        <v>2058.7675106787528</v>
      </c>
      <c r="U130">
        <f t="shared" si="38"/>
        <v>1479.9177268328799</v>
      </c>
      <c r="V130">
        <f t="shared" si="54"/>
        <v>1658.7674949055258</v>
      </c>
      <c r="W130">
        <f t="shared" si="39"/>
        <v>3.3371747110419625E-2</v>
      </c>
      <c r="X130">
        <f t="shared" si="55"/>
        <v>3.9245174601853478E-2</v>
      </c>
      <c r="Y130">
        <f t="shared" si="40"/>
        <v>0.46075482539814649</v>
      </c>
      <c r="Z130">
        <f t="shared" si="41"/>
        <v>8.291999648179365</v>
      </c>
      <c r="AA130">
        <f t="shared" si="42"/>
        <v>0.82919996481793645</v>
      </c>
      <c r="AB130">
        <f t="shared" si="43"/>
        <v>1335.74748625333</v>
      </c>
      <c r="AC130">
        <f t="shared" si="56"/>
        <v>1497.1741143508884</v>
      </c>
      <c r="AD130">
        <f t="shared" si="44"/>
        <v>356.87166246366866</v>
      </c>
    </row>
    <row r="131" spans="1:30" ht="15" customHeight="1" thickTop="1" x14ac:dyDescent="0.25">
      <c r="Q131"/>
    </row>
    <row r="132" spans="1:30" ht="15" customHeight="1" x14ac:dyDescent="0.25">
      <c r="Q132"/>
    </row>
    <row r="133" spans="1:30" ht="15" customHeight="1" x14ac:dyDescent="0.25">
      <c r="Q133"/>
    </row>
    <row r="134" spans="1:30" ht="15" customHeight="1" x14ac:dyDescent="0.25">
      <c r="Q134"/>
    </row>
    <row r="135" spans="1:30" ht="15" customHeight="1" x14ac:dyDescent="0.25">
      <c r="Q135"/>
    </row>
    <row r="136" spans="1:30" ht="15" customHeight="1" x14ac:dyDescent="0.25">
      <c r="Q136"/>
    </row>
    <row r="137" spans="1:30" ht="15" customHeight="1" x14ac:dyDescent="0.25">
      <c r="Q137"/>
    </row>
    <row r="138" spans="1:30" ht="15" customHeight="1" x14ac:dyDescent="0.25">
      <c r="Q138"/>
    </row>
    <row r="139" spans="1:30" ht="15" customHeight="1" x14ac:dyDescent="0.25">
      <c r="Q139"/>
    </row>
    <row r="140" spans="1:30" ht="15" customHeight="1" x14ac:dyDescent="0.25">
      <c r="Q140"/>
    </row>
    <row r="141" spans="1:30" ht="15" customHeight="1" x14ac:dyDescent="0.25">
      <c r="Q141"/>
    </row>
    <row r="142" spans="1:30" ht="15" customHeight="1" x14ac:dyDescent="0.25">
      <c r="Q142"/>
    </row>
    <row r="143" spans="1:30" ht="15" customHeight="1" x14ac:dyDescent="0.25">
      <c r="Q143"/>
    </row>
    <row r="144" spans="1:30" ht="15" customHeight="1" x14ac:dyDescent="0.25">
      <c r="Q144"/>
    </row>
    <row r="145" spans="17:17" ht="15" customHeight="1" x14ac:dyDescent="0.25">
      <c r="Q145"/>
    </row>
    <row r="146" spans="17:17" ht="15" customHeight="1" x14ac:dyDescent="0.25">
      <c r="Q146"/>
    </row>
    <row r="147" spans="17:17" ht="15" customHeight="1" x14ac:dyDescent="0.25">
      <c r="Q147"/>
    </row>
    <row r="148" spans="17:17" ht="15" customHeight="1" x14ac:dyDescent="0.25">
      <c r="Q148"/>
    </row>
    <row r="149" spans="17:17" ht="15" customHeight="1" x14ac:dyDescent="0.25">
      <c r="Q149"/>
    </row>
    <row r="150" spans="17:17" ht="15" customHeight="1" x14ac:dyDescent="0.25">
      <c r="Q150"/>
    </row>
    <row r="151" spans="17:17" ht="15" customHeight="1" x14ac:dyDescent="0.25">
      <c r="Q151"/>
    </row>
    <row r="152" spans="17:17" ht="15" customHeight="1" x14ac:dyDescent="0.25">
      <c r="Q152"/>
    </row>
    <row r="153" spans="17:17" ht="15" customHeight="1" x14ac:dyDescent="0.25">
      <c r="Q153"/>
    </row>
    <row r="154" spans="17:17" ht="15" customHeight="1" x14ac:dyDescent="0.25">
      <c r="Q154"/>
    </row>
    <row r="155" spans="17:17" ht="15" customHeight="1" x14ac:dyDescent="0.25">
      <c r="Q155"/>
    </row>
    <row r="156" spans="17:17" ht="15" customHeight="1" x14ac:dyDescent="0.25">
      <c r="Q156"/>
    </row>
    <row r="157" spans="17:17" ht="15" customHeight="1" x14ac:dyDescent="0.25">
      <c r="Q157"/>
    </row>
    <row r="158" spans="17:17" ht="15" customHeight="1" x14ac:dyDescent="0.25">
      <c r="Q158"/>
    </row>
    <row r="159" spans="17:17" ht="15" customHeight="1" x14ac:dyDescent="0.25">
      <c r="Q159"/>
    </row>
    <row r="160" spans="17:17" ht="15" customHeight="1" x14ac:dyDescent="0.25">
      <c r="Q160"/>
    </row>
    <row r="161" spans="17:17" ht="15" customHeight="1" x14ac:dyDescent="0.25">
      <c r="Q161"/>
    </row>
    <row r="162" spans="17:17" ht="15" customHeight="1" x14ac:dyDescent="0.25">
      <c r="Q162"/>
    </row>
    <row r="163" spans="17:17" ht="15" customHeight="1" x14ac:dyDescent="0.25">
      <c r="Q163"/>
    </row>
    <row r="164" spans="17:17" ht="15" customHeight="1" x14ac:dyDescent="0.25">
      <c r="Q164"/>
    </row>
    <row r="165" spans="17:17" ht="15" customHeight="1" x14ac:dyDescent="0.25">
      <c r="Q165"/>
    </row>
    <row r="166" spans="17:17" ht="15" customHeight="1" x14ac:dyDescent="0.25">
      <c r="Q166"/>
    </row>
    <row r="167" spans="17:17" ht="15" customHeight="1" x14ac:dyDescent="0.25">
      <c r="Q167"/>
    </row>
    <row r="168" spans="17:17" ht="15" customHeight="1" x14ac:dyDescent="0.25">
      <c r="Q168"/>
    </row>
    <row r="169" spans="17:17" ht="15" customHeight="1" x14ac:dyDescent="0.25">
      <c r="Q169"/>
    </row>
    <row r="170" spans="17:17" ht="15" customHeight="1" x14ac:dyDescent="0.25">
      <c r="Q170"/>
    </row>
    <row r="171" spans="17:17" ht="15" customHeight="1" x14ac:dyDescent="0.25">
      <c r="Q171"/>
    </row>
    <row r="172" spans="17:17" ht="15" customHeight="1" x14ac:dyDescent="0.25">
      <c r="Q172"/>
    </row>
    <row r="173" spans="17:17" ht="15" customHeight="1" x14ac:dyDescent="0.25">
      <c r="Q173"/>
    </row>
    <row r="174" spans="17:17" ht="15" customHeight="1" x14ac:dyDescent="0.25">
      <c r="Q174"/>
    </row>
    <row r="175" spans="17:17" ht="15" customHeight="1" x14ac:dyDescent="0.25">
      <c r="Q175"/>
    </row>
    <row r="176" spans="17:17" ht="15" customHeight="1" x14ac:dyDescent="0.25">
      <c r="Q176"/>
    </row>
    <row r="177" spans="17:17" ht="15" customHeight="1" x14ac:dyDescent="0.25">
      <c r="Q177"/>
    </row>
    <row r="178" spans="17:17" ht="15" customHeight="1" x14ac:dyDescent="0.25">
      <c r="Q178"/>
    </row>
    <row r="179" spans="17:17" ht="15" customHeight="1" x14ac:dyDescent="0.25">
      <c r="Q179"/>
    </row>
    <row r="180" spans="17:17" ht="15" customHeight="1" x14ac:dyDescent="0.25">
      <c r="Q180"/>
    </row>
    <row r="181" spans="17:17" ht="15" customHeight="1" x14ac:dyDescent="0.25">
      <c r="Q181"/>
    </row>
    <row r="182" spans="17:17" ht="15" customHeight="1" x14ac:dyDescent="0.25">
      <c r="Q182"/>
    </row>
    <row r="183" spans="17:17" ht="15" customHeight="1" x14ac:dyDescent="0.25">
      <c r="Q183"/>
    </row>
    <row r="184" spans="17:17" ht="15" customHeight="1" x14ac:dyDescent="0.25">
      <c r="Q184"/>
    </row>
    <row r="185" spans="17:17" ht="15" customHeight="1" x14ac:dyDescent="0.25">
      <c r="Q185"/>
    </row>
    <row r="186" spans="17:17" ht="15" customHeight="1" x14ac:dyDescent="0.25">
      <c r="Q186"/>
    </row>
    <row r="187" spans="17:17" ht="15" customHeight="1" x14ac:dyDescent="0.25">
      <c r="Q187"/>
    </row>
    <row r="188" spans="17:17" ht="15" customHeight="1" x14ac:dyDescent="0.25">
      <c r="Q188"/>
    </row>
    <row r="189" spans="17:17" ht="15" customHeight="1" x14ac:dyDescent="0.25">
      <c r="Q189"/>
    </row>
    <row r="190" spans="17:17" ht="15" customHeight="1" x14ac:dyDescent="0.25">
      <c r="Q190"/>
    </row>
    <row r="191" spans="17:17" ht="15" customHeight="1" x14ac:dyDescent="0.25">
      <c r="Q191"/>
    </row>
    <row r="192" spans="17:17" ht="15" customHeight="1" x14ac:dyDescent="0.25">
      <c r="Q192"/>
    </row>
    <row r="193" spans="17:17" ht="15" customHeight="1" x14ac:dyDescent="0.25">
      <c r="Q193"/>
    </row>
    <row r="194" spans="17:17" ht="15" customHeight="1" x14ac:dyDescent="0.25">
      <c r="Q194"/>
    </row>
    <row r="195" spans="17:17" ht="15" customHeight="1" x14ac:dyDescent="0.25">
      <c r="Q195"/>
    </row>
    <row r="196" spans="17:17" ht="15" customHeight="1" x14ac:dyDescent="0.25">
      <c r="Q196"/>
    </row>
    <row r="197" spans="17:17" ht="15" customHeight="1" x14ac:dyDescent="0.25">
      <c r="Q197"/>
    </row>
    <row r="198" spans="17:17" ht="15" customHeight="1" x14ac:dyDescent="0.25">
      <c r="Q198"/>
    </row>
    <row r="199" spans="17:17" ht="15" customHeight="1" x14ac:dyDescent="0.25">
      <c r="Q199"/>
    </row>
    <row r="200" spans="17:17" ht="15" customHeight="1" x14ac:dyDescent="0.25">
      <c r="Q200"/>
    </row>
    <row r="201" spans="17:17" ht="15" customHeight="1" x14ac:dyDescent="0.25">
      <c r="Q201"/>
    </row>
    <row r="202" spans="17:17" ht="15" customHeight="1" x14ac:dyDescent="0.25">
      <c r="Q202"/>
    </row>
    <row r="203" spans="17:17" ht="15" customHeight="1" x14ac:dyDescent="0.25">
      <c r="Q203"/>
    </row>
    <row r="204" spans="17:17" ht="15" customHeight="1" x14ac:dyDescent="0.25">
      <c r="Q204"/>
    </row>
    <row r="205" spans="17:17" ht="15" customHeight="1" x14ac:dyDescent="0.25">
      <c r="Q205"/>
    </row>
    <row r="206" spans="17:17" ht="15" customHeight="1" x14ac:dyDescent="0.25">
      <c r="Q206"/>
    </row>
    <row r="207" spans="17:17" ht="15" customHeight="1" x14ac:dyDescent="0.25">
      <c r="Q207"/>
    </row>
    <row r="208" spans="17:17" ht="15" customHeight="1" x14ac:dyDescent="0.25">
      <c r="Q208"/>
    </row>
    <row r="209" spans="17:17" ht="15" customHeight="1" x14ac:dyDescent="0.25">
      <c r="Q209"/>
    </row>
    <row r="210" spans="17:17" ht="15" customHeight="1" x14ac:dyDescent="0.25">
      <c r="Q210"/>
    </row>
    <row r="211" spans="17:17" ht="15" customHeight="1" x14ac:dyDescent="0.25">
      <c r="Q211"/>
    </row>
    <row r="212" spans="17:17" ht="15" customHeight="1" x14ac:dyDescent="0.25">
      <c r="Q212"/>
    </row>
    <row r="213" spans="17:17" ht="15" customHeight="1" x14ac:dyDescent="0.25">
      <c r="Q213"/>
    </row>
    <row r="214" spans="17:17" ht="15" customHeight="1" x14ac:dyDescent="0.25">
      <c r="Q214"/>
    </row>
    <row r="215" spans="17:17" ht="15" customHeight="1" x14ac:dyDescent="0.25">
      <c r="Q215"/>
    </row>
    <row r="216" spans="17:17" ht="15" customHeight="1" x14ac:dyDescent="0.25">
      <c r="Q216"/>
    </row>
    <row r="217" spans="17:17" ht="15" customHeight="1" x14ac:dyDescent="0.25">
      <c r="Q217"/>
    </row>
    <row r="218" spans="17:17" ht="15" customHeight="1" x14ac:dyDescent="0.25">
      <c r="Q218"/>
    </row>
    <row r="219" spans="17:17" ht="15" customHeight="1" x14ac:dyDescent="0.25">
      <c r="Q219"/>
    </row>
    <row r="220" spans="17:17" ht="15" customHeight="1" x14ac:dyDescent="0.25">
      <c r="Q220"/>
    </row>
    <row r="221" spans="17:17" ht="15" customHeight="1" x14ac:dyDescent="0.25">
      <c r="Q221"/>
    </row>
    <row r="222" spans="17:17" ht="15" customHeight="1" x14ac:dyDescent="0.25">
      <c r="Q222"/>
    </row>
    <row r="223" spans="17:17" ht="15" customHeight="1" x14ac:dyDescent="0.25">
      <c r="Q223"/>
    </row>
    <row r="224" spans="17:17" ht="15" customHeight="1" x14ac:dyDescent="0.25">
      <c r="Q224"/>
    </row>
    <row r="225" spans="17:17" ht="15" customHeight="1" x14ac:dyDescent="0.25">
      <c r="Q225"/>
    </row>
    <row r="226" spans="17:17" ht="15" customHeight="1" x14ac:dyDescent="0.25">
      <c r="Q226"/>
    </row>
    <row r="227" spans="17:17" ht="15" customHeight="1" x14ac:dyDescent="0.25">
      <c r="Q227"/>
    </row>
    <row r="228" spans="17:17" ht="15" customHeight="1" x14ac:dyDescent="0.25">
      <c r="Q228"/>
    </row>
    <row r="229" spans="17:17" ht="15" customHeight="1" x14ac:dyDescent="0.25">
      <c r="Q229"/>
    </row>
    <row r="230" spans="17:17" ht="15" customHeight="1" x14ac:dyDescent="0.25">
      <c r="Q230"/>
    </row>
    <row r="231" spans="17:17" ht="15" customHeight="1" x14ac:dyDescent="0.25">
      <c r="Q231"/>
    </row>
    <row r="232" spans="17:17" ht="15" customHeight="1" x14ac:dyDescent="0.25">
      <c r="Q232"/>
    </row>
    <row r="233" spans="17:17" ht="15" customHeight="1" x14ac:dyDescent="0.25">
      <c r="Q233"/>
    </row>
    <row r="234" spans="17:17" ht="15" customHeight="1" x14ac:dyDescent="0.25">
      <c r="Q234"/>
    </row>
    <row r="235" spans="17:17" ht="15" customHeight="1" x14ac:dyDescent="0.25">
      <c r="Q235"/>
    </row>
    <row r="236" spans="17:17" ht="15" customHeight="1" x14ac:dyDescent="0.25">
      <c r="Q236"/>
    </row>
    <row r="237" spans="17:17" ht="15" customHeight="1" x14ac:dyDescent="0.25">
      <c r="Q237"/>
    </row>
    <row r="238" spans="17:17" ht="15" customHeight="1" x14ac:dyDescent="0.25">
      <c r="Q238"/>
    </row>
    <row r="239" spans="17:17" ht="15" customHeight="1" x14ac:dyDescent="0.25">
      <c r="Q239"/>
    </row>
    <row r="240" spans="17:17" ht="15" customHeight="1" x14ac:dyDescent="0.25">
      <c r="Q240"/>
    </row>
    <row r="241" spans="17:17" ht="15" customHeight="1" x14ac:dyDescent="0.25">
      <c r="Q241"/>
    </row>
    <row r="242" spans="17:17" ht="15" customHeight="1" x14ac:dyDescent="0.25">
      <c r="Q242"/>
    </row>
    <row r="243" spans="17:17" ht="15" customHeight="1" x14ac:dyDescent="0.25">
      <c r="Q243"/>
    </row>
    <row r="244" spans="17:17" ht="15" customHeight="1" x14ac:dyDescent="0.25">
      <c r="Q244"/>
    </row>
    <row r="245" spans="17:17" ht="15" customHeight="1" x14ac:dyDescent="0.25">
      <c r="Q245"/>
    </row>
    <row r="246" spans="17:17" ht="15" customHeight="1" x14ac:dyDescent="0.25">
      <c r="Q246"/>
    </row>
    <row r="247" spans="17:17" ht="15" customHeight="1" x14ac:dyDescent="0.25">
      <c r="Q247"/>
    </row>
    <row r="248" spans="17:17" ht="15" customHeight="1" x14ac:dyDescent="0.25">
      <c r="Q248"/>
    </row>
    <row r="249" spans="17:17" ht="15" customHeight="1" x14ac:dyDescent="0.25">
      <c r="Q249"/>
    </row>
    <row r="250" spans="17:17" ht="15" customHeight="1" x14ac:dyDescent="0.25">
      <c r="Q250"/>
    </row>
    <row r="251" spans="17:17" ht="15" customHeight="1" x14ac:dyDescent="0.25">
      <c r="Q251"/>
    </row>
    <row r="252" spans="17:17" ht="15" customHeight="1" x14ac:dyDescent="0.25">
      <c r="Q252"/>
    </row>
    <row r="253" spans="17:17" ht="15" customHeight="1" x14ac:dyDescent="0.25">
      <c r="Q253"/>
    </row>
    <row r="254" spans="17:17" ht="15" customHeight="1" x14ac:dyDescent="0.25">
      <c r="Q254"/>
    </row>
    <row r="255" spans="17:17" ht="15" customHeight="1" x14ac:dyDescent="0.25">
      <c r="Q255"/>
    </row>
    <row r="256" spans="17:17" ht="15" customHeight="1" x14ac:dyDescent="0.25">
      <c r="Q256"/>
    </row>
    <row r="257" spans="17:17" ht="15" customHeight="1" x14ac:dyDescent="0.25">
      <c r="Q257"/>
    </row>
    <row r="258" spans="17:17" ht="15" customHeight="1" x14ac:dyDescent="0.25">
      <c r="Q258"/>
    </row>
    <row r="259" spans="17:17" ht="15" customHeight="1" x14ac:dyDescent="0.25">
      <c r="Q259"/>
    </row>
    <row r="260" spans="17:17" ht="15" customHeight="1" x14ac:dyDescent="0.25">
      <c r="Q260"/>
    </row>
    <row r="261" spans="17:17" ht="15" customHeight="1" x14ac:dyDescent="0.25">
      <c r="Q261"/>
    </row>
    <row r="262" spans="17:17" ht="15" customHeight="1" x14ac:dyDescent="0.25">
      <c r="Q262"/>
    </row>
    <row r="263" spans="17:17" ht="15" customHeight="1" x14ac:dyDescent="0.25">
      <c r="Q263"/>
    </row>
    <row r="264" spans="17:17" ht="15" customHeight="1" x14ac:dyDescent="0.25">
      <c r="Q264"/>
    </row>
    <row r="265" spans="17:17" ht="15" customHeight="1" x14ac:dyDescent="0.25">
      <c r="Q265"/>
    </row>
    <row r="266" spans="17:17" ht="15" customHeight="1" x14ac:dyDescent="0.25">
      <c r="Q266"/>
    </row>
    <row r="267" spans="17:17" ht="15" customHeight="1" x14ac:dyDescent="0.25">
      <c r="Q267"/>
    </row>
    <row r="268" spans="17:17" ht="15" customHeight="1" x14ac:dyDescent="0.25">
      <c r="Q268"/>
    </row>
    <row r="269" spans="17:17" ht="15" customHeight="1" x14ac:dyDescent="0.25">
      <c r="Q269"/>
    </row>
    <row r="270" spans="17:17" ht="15" customHeight="1" x14ac:dyDescent="0.25">
      <c r="Q270"/>
    </row>
    <row r="271" spans="17:17" ht="15" customHeight="1" x14ac:dyDescent="0.25">
      <c r="Q271"/>
    </row>
    <row r="272" spans="17:17" ht="15" customHeight="1" x14ac:dyDescent="0.25">
      <c r="Q272"/>
    </row>
    <row r="273" spans="17:17" ht="15" customHeight="1" x14ac:dyDescent="0.25">
      <c r="Q273"/>
    </row>
    <row r="274" spans="17:17" ht="15" customHeight="1" x14ac:dyDescent="0.25">
      <c r="Q274"/>
    </row>
    <row r="275" spans="17:17" ht="15" customHeight="1" x14ac:dyDescent="0.25">
      <c r="Q275"/>
    </row>
    <row r="276" spans="17:17" ht="15" customHeight="1" x14ac:dyDescent="0.25">
      <c r="Q276"/>
    </row>
    <row r="277" spans="17:17" ht="15" customHeight="1" x14ac:dyDescent="0.25">
      <c r="Q277"/>
    </row>
    <row r="278" spans="17:17" ht="15" customHeight="1" x14ac:dyDescent="0.25">
      <c r="Q278"/>
    </row>
    <row r="279" spans="17:17" ht="15" customHeight="1" x14ac:dyDescent="0.25">
      <c r="Q279"/>
    </row>
    <row r="280" spans="17:17" ht="15" customHeight="1" x14ac:dyDescent="0.25">
      <c r="Q280"/>
    </row>
    <row r="281" spans="17:17" ht="15" customHeight="1" x14ac:dyDescent="0.25">
      <c r="Q281"/>
    </row>
    <row r="282" spans="17:17" ht="15" customHeight="1" x14ac:dyDescent="0.25">
      <c r="Q282"/>
    </row>
    <row r="283" spans="17:17" ht="15" customHeight="1" x14ac:dyDescent="0.25">
      <c r="Q283"/>
    </row>
    <row r="284" spans="17:17" ht="15" customHeight="1" x14ac:dyDescent="0.25">
      <c r="Q284"/>
    </row>
    <row r="285" spans="17:17" ht="15" customHeight="1" x14ac:dyDescent="0.25">
      <c r="Q285"/>
    </row>
    <row r="286" spans="17:17" ht="15" customHeight="1" x14ac:dyDescent="0.25">
      <c r="Q286"/>
    </row>
    <row r="287" spans="17:17" ht="15" customHeight="1" x14ac:dyDescent="0.25">
      <c r="Q287"/>
    </row>
    <row r="288" spans="17:17" ht="15" customHeight="1" x14ac:dyDescent="0.25">
      <c r="Q288"/>
    </row>
    <row r="289" spans="17:17" ht="15" customHeight="1" x14ac:dyDescent="0.25">
      <c r="Q289"/>
    </row>
    <row r="290" spans="17:17" ht="15" customHeight="1" x14ac:dyDescent="0.25">
      <c r="Q290"/>
    </row>
    <row r="291" spans="17:17" ht="15" customHeight="1" x14ac:dyDescent="0.25">
      <c r="Q291"/>
    </row>
    <row r="292" spans="17:17" ht="15" customHeight="1" x14ac:dyDescent="0.25">
      <c r="Q292"/>
    </row>
    <row r="293" spans="17:17" ht="15" customHeight="1" x14ac:dyDescent="0.25">
      <c r="Q293"/>
    </row>
    <row r="294" spans="17:17" ht="15" customHeight="1" x14ac:dyDescent="0.25">
      <c r="Q294"/>
    </row>
    <row r="295" spans="17:17" ht="15" customHeight="1" x14ac:dyDescent="0.25">
      <c r="Q295"/>
    </row>
    <row r="296" spans="17:17" ht="15" customHeight="1" x14ac:dyDescent="0.25">
      <c r="Q296"/>
    </row>
    <row r="297" spans="17:17" ht="15" customHeight="1" x14ac:dyDescent="0.25">
      <c r="Q297"/>
    </row>
    <row r="298" spans="17:17" ht="15" customHeight="1" x14ac:dyDescent="0.25">
      <c r="Q298"/>
    </row>
    <row r="299" spans="17:17" ht="15" customHeight="1" x14ac:dyDescent="0.25">
      <c r="Q299"/>
    </row>
    <row r="300" spans="17:17" ht="15" customHeight="1" x14ac:dyDescent="0.25">
      <c r="Q300"/>
    </row>
    <row r="301" spans="17:17" ht="15" customHeight="1" x14ac:dyDescent="0.25">
      <c r="Q301"/>
    </row>
    <row r="302" spans="17:17" ht="15" customHeight="1" x14ac:dyDescent="0.25">
      <c r="Q302"/>
    </row>
    <row r="303" spans="17:17" ht="15" customHeight="1" x14ac:dyDescent="0.25">
      <c r="Q303"/>
    </row>
    <row r="304" spans="17:17" ht="15" customHeight="1" x14ac:dyDescent="0.25">
      <c r="Q304"/>
    </row>
    <row r="305" spans="17:17" ht="15" customHeight="1" x14ac:dyDescent="0.25">
      <c r="Q305"/>
    </row>
    <row r="306" spans="17:17" ht="15" customHeight="1" x14ac:dyDescent="0.25">
      <c r="Q306"/>
    </row>
    <row r="307" spans="17:17" ht="15" customHeight="1" x14ac:dyDescent="0.25">
      <c r="Q307"/>
    </row>
    <row r="308" spans="17:17" ht="15" customHeight="1" x14ac:dyDescent="0.25">
      <c r="Q308"/>
    </row>
    <row r="309" spans="17:17" ht="15" customHeight="1" x14ac:dyDescent="0.25">
      <c r="Q309"/>
    </row>
    <row r="310" spans="17:17" ht="15" customHeight="1" x14ac:dyDescent="0.25">
      <c r="Q310"/>
    </row>
    <row r="311" spans="17:17" ht="15" customHeight="1" x14ac:dyDescent="0.25">
      <c r="Q311"/>
    </row>
    <row r="312" spans="17:17" ht="15" customHeight="1" x14ac:dyDescent="0.25">
      <c r="Q312"/>
    </row>
    <row r="313" spans="17:17" ht="15" customHeight="1" x14ac:dyDescent="0.25">
      <c r="Q313"/>
    </row>
    <row r="314" spans="17:17" ht="15" customHeight="1" x14ac:dyDescent="0.25">
      <c r="Q314"/>
    </row>
    <row r="315" spans="17:17" ht="15" customHeight="1" x14ac:dyDescent="0.25">
      <c r="Q315"/>
    </row>
    <row r="316" spans="17:17" ht="15" customHeight="1" x14ac:dyDescent="0.25">
      <c r="Q316"/>
    </row>
    <row r="317" spans="17:17" ht="15" customHeight="1" x14ac:dyDescent="0.25">
      <c r="Q317"/>
    </row>
    <row r="318" spans="17:17" ht="15" customHeight="1" x14ac:dyDescent="0.25">
      <c r="Q318"/>
    </row>
    <row r="319" spans="17:17" ht="15" customHeight="1" x14ac:dyDescent="0.25">
      <c r="Q319"/>
    </row>
    <row r="320" spans="17:17" ht="15" customHeight="1" x14ac:dyDescent="0.25">
      <c r="Q320"/>
    </row>
    <row r="321" spans="17:17" ht="15" customHeight="1" x14ac:dyDescent="0.25">
      <c r="Q321"/>
    </row>
    <row r="322" spans="17:17" ht="15" customHeight="1" x14ac:dyDescent="0.25">
      <c r="Q322"/>
    </row>
    <row r="323" spans="17:17" ht="15" customHeight="1" x14ac:dyDescent="0.25">
      <c r="Q323"/>
    </row>
    <row r="324" spans="17:17" ht="15" customHeight="1" x14ac:dyDescent="0.25">
      <c r="Q324"/>
    </row>
    <row r="325" spans="17:17" ht="15" customHeight="1" x14ac:dyDescent="0.25">
      <c r="Q325"/>
    </row>
    <row r="326" spans="17:17" ht="15" customHeight="1" x14ac:dyDescent="0.25">
      <c r="Q326"/>
    </row>
    <row r="327" spans="17:17" ht="15" customHeight="1" x14ac:dyDescent="0.25">
      <c r="Q327"/>
    </row>
    <row r="328" spans="17:17" ht="15" customHeight="1" x14ac:dyDescent="0.25">
      <c r="Q328"/>
    </row>
    <row r="329" spans="17:17" ht="15" customHeight="1" x14ac:dyDescent="0.25">
      <c r="Q329"/>
    </row>
    <row r="330" spans="17:17" ht="15" customHeight="1" x14ac:dyDescent="0.25">
      <c r="Q330"/>
    </row>
    <row r="331" spans="17:17" ht="15" customHeight="1" x14ac:dyDescent="0.25">
      <c r="Q331"/>
    </row>
    <row r="332" spans="17:17" ht="15" customHeight="1" x14ac:dyDescent="0.25">
      <c r="Q332"/>
    </row>
    <row r="333" spans="17:17" ht="15" customHeight="1" x14ac:dyDescent="0.25">
      <c r="Q333"/>
    </row>
    <row r="334" spans="17:17" ht="15" customHeight="1" x14ac:dyDescent="0.25">
      <c r="Q334"/>
    </row>
    <row r="335" spans="17:17" ht="15" customHeight="1" x14ac:dyDescent="0.25">
      <c r="Q335"/>
    </row>
    <row r="336" spans="17:17" ht="15" customHeight="1" x14ac:dyDescent="0.25">
      <c r="Q336"/>
    </row>
    <row r="337" spans="17:17" ht="15" customHeight="1" x14ac:dyDescent="0.25">
      <c r="Q337"/>
    </row>
    <row r="338" spans="17:17" ht="15" customHeight="1" x14ac:dyDescent="0.25">
      <c r="Q338"/>
    </row>
    <row r="339" spans="17:17" ht="15" customHeight="1" x14ac:dyDescent="0.25">
      <c r="Q339"/>
    </row>
    <row r="340" spans="17:17" ht="15" customHeight="1" x14ac:dyDescent="0.25">
      <c r="Q340"/>
    </row>
    <row r="341" spans="17:17" ht="15" customHeight="1" x14ac:dyDescent="0.25">
      <c r="Q341"/>
    </row>
    <row r="342" spans="17:17" ht="15" customHeight="1" x14ac:dyDescent="0.25">
      <c r="Q342"/>
    </row>
    <row r="343" spans="17:17" ht="15" customHeight="1" x14ac:dyDescent="0.25">
      <c r="Q343"/>
    </row>
    <row r="344" spans="17:17" ht="15" customHeight="1" x14ac:dyDescent="0.25">
      <c r="Q344"/>
    </row>
    <row r="345" spans="17:17" ht="15" customHeight="1" x14ac:dyDescent="0.25">
      <c r="Q345"/>
    </row>
    <row r="346" spans="17:17" ht="15" customHeight="1" x14ac:dyDescent="0.25">
      <c r="Q346"/>
    </row>
    <row r="347" spans="17:17" ht="15" customHeight="1" x14ac:dyDescent="0.25">
      <c r="Q347"/>
    </row>
    <row r="348" spans="17:17" ht="15" customHeight="1" x14ac:dyDescent="0.25">
      <c r="Q348"/>
    </row>
    <row r="349" spans="17:17" ht="15" customHeight="1" x14ac:dyDescent="0.25">
      <c r="Q349"/>
    </row>
    <row r="350" spans="17:17" ht="15" customHeight="1" x14ac:dyDescent="0.25">
      <c r="Q350"/>
    </row>
    <row r="351" spans="17:17" ht="15" customHeight="1" x14ac:dyDescent="0.25">
      <c r="Q351"/>
    </row>
    <row r="352" spans="17:17" ht="15" customHeight="1" x14ac:dyDescent="0.25">
      <c r="Q352"/>
    </row>
    <row r="353" spans="17:17" ht="15" customHeight="1" x14ac:dyDescent="0.25">
      <c r="Q353"/>
    </row>
    <row r="354" spans="17:17" ht="15" customHeight="1" x14ac:dyDescent="0.25">
      <c r="Q354"/>
    </row>
    <row r="355" spans="17:17" ht="15" customHeight="1" x14ac:dyDescent="0.25">
      <c r="Q355"/>
    </row>
    <row r="356" spans="17:17" ht="15" customHeight="1" x14ac:dyDescent="0.25">
      <c r="Q356"/>
    </row>
    <row r="357" spans="17:17" ht="15" customHeight="1" x14ac:dyDescent="0.25">
      <c r="Q357"/>
    </row>
    <row r="358" spans="17:17" ht="15" customHeight="1" x14ac:dyDescent="0.25">
      <c r="Q358"/>
    </row>
    <row r="359" spans="17:17" ht="15" customHeight="1" x14ac:dyDescent="0.25">
      <c r="Q359"/>
    </row>
    <row r="360" spans="17:17" ht="15" customHeight="1" x14ac:dyDescent="0.25">
      <c r="Q360"/>
    </row>
    <row r="361" spans="17:17" ht="15" customHeight="1" x14ac:dyDescent="0.25">
      <c r="Q361"/>
    </row>
    <row r="362" spans="17:17" ht="15" customHeight="1" x14ac:dyDescent="0.25">
      <c r="Q362"/>
    </row>
    <row r="363" spans="17:17" ht="15" customHeight="1" x14ac:dyDescent="0.25">
      <c r="Q363"/>
    </row>
    <row r="364" spans="17:17" ht="15" customHeight="1" x14ac:dyDescent="0.25">
      <c r="Q364"/>
    </row>
    <row r="365" spans="17:17" ht="15" customHeight="1" x14ac:dyDescent="0.25">
      <c r="Q365"/>
    </row>
    <row r="366" spans="17:17" ht="15" customHeight="1" x14ac:dyDescent="0.25">
      <c r="Q366"/>
    </row>
    <row r="367" spans="17:17" ht="15" customHeight="1" x14ac:dyDescent="0.25">
      <c r="Q367"/>
    </row>
    <row r="368" spans="17:17" ht="15" customHeight="1" x14ac:dyDescent="0.25">
      <c r="Q368"/>
    </row>
    <row r="369" spans="17:17" ht="15" customHeight="1" x14ac:dyDescent="0.25">
      <c r="Q369"/>
    </row>
    <row r="370" spans="17:17" ht="15" customHeight="1" x14ac:dyDescent="0.25">
      <c r="Q370"/>
    </row>
    <row r="371" spans="17:17" ht="15" customHeight="1" x14ac:dyDescent="0.25">
      <c r="Q371"/>
    </row>
    <row r="372" spans="17:17" ht="15" customHeight="1" x14ac:dyDescent="0.25">
      <c r="Q372"/>
    </row>
    <row r="373" spans="17:17" ht="15" customHeight="1" x14ac:dyDescent="0.25">
      <c r="Q373"/>
    </row>
    <row r="374" spans="17:17" ht="15" customHeight="1" x14ac:dyDescent="0.25">
      <c r="Q374"/>
    </row>
    <row r="375" spans="17:17" ht="15" customHeight="1" x14ac:dyDescent="0.25">
      <c r="Q375"/>
    </row>
    <row r="376" spans="17:17" ht="15" customHeight="1" x14ac:dyDescent="0.25">
      <c r="Q376"/>
    </row>
    <row r="377" spans="17:17" ht="15" customHeight="1" x14ac:dyDescent="0.25">
      <c r="Q377"/>
    </row>
    <row r="378" spans="17:17" ht="15" customHeight="1" x14ac:dyDescent="0.25">
      <c r="Q378"/>
    </row>
    <row r="379" spans="17:17" ht="15" customHeight="1" x14ac:dyDescent="0.25">
      <c r="Q379"/>
    </row>
    <row r="380" spans="17:17" ht="15" customHeight="1" x14ac:dyDescent="0.25">
      <c r="Q380"/>
    </row>
    <row r="381" spans="17:17" ht="15" customHeight="1" x14ac:dyDescent="0.25">
      <c r="Q381"/>
    </row>
    <row r="382" spans="17:17" ht="15" customHeight="1" x14ac:dyDescent="0.25">
      <c r="Q382"/>
    </row>
    <row r="383" spans="17:17" ht="15" customHeight="1" x14ac:dyDescent="0.25">
      <c r="Q383"/>
    </row>
    <row r="384" spans="17:17" ht="15" customHeight="1" x14ac:dyDescent="0.25">
      <c r="Q384"/>
    </row>
    <row r="385" spans="17:17" ht="15" customHeight="1" x14ac:dyDescent="0.25">
      <c r="Q385"/>
    </row>
    <row r="386" spans="17:17" ht="15" customHeight="1" x14ac:dyDescent="0.25">
      <c r="Q386"/>
    </row>
    <row r="387" spans="17:17" ht="15" customHeight="1" x14ac:dyDescent="0.25">
      <c r="Q387"/>
    </row>
    <row r="388" spans="17:17" ht="15" customHeight="1" x14ac:dyDescent="0.25">
      <c r="Q388"/>
    </row>
    <row r="389" spans="17:17" ht="15" customHeight="1" x14ac:dyDescent="0.25">
      <c r="Q389"/>
    </row>
    <row r="390" spans="17:17" ht="15" customHeight="1" x14ac:dyDescent="0.25">
      <c r="Q390"/>
    </row>
    <row r="391" spans="17:17" ht="15" customHeight="1" x14ac:dyDescent="0.25">
      <c r="Q391"/>
    </row>
    <row r="392" spans="17:17" ht="15" customHeight="1" x14ac:dyDescent="0.25">
      <c r="Q392"/>
    </row>
    <row r="393" spans="17:17" ht="15" customHeight="1" x14ac:dyDescent="0.25">
      <c r="Q393"/>
    </row>
    <row r="394" spans="17:17" ht="15" customHeight="1" x14ac:dyDescent="0.25">
      <c r="Q394"/>
    </row>
    <row r="395" spans="17:17" ht="15" customHeight="1" x14ac:dyDescent="0.25">
      <c r="Q395"/>
    </row>
    <row r="396" spans="17:17" ht="15" customHeight="1" x14ac:dyDescent="0.25">
      <c r="Q396"/>
    </row>
    <row r="397" spans="17:17" ht="15" customHeight="1" x14ac:dyDescent="0.25">
      <c r="Q397"/>
    </row>
    <row r="398" spans="17:17" ht="15" customHeight="1" x14ac:dyDescent="0.25">
      <c r="Q398"/>
    </row>
    <row r="399" spans="17:17" ht="15" customHeight="1" x14ac:dyDescent="0.25">
      <c r="Q399"/>
    </row>
    <row r="400" spans="17:17" ht="15" customHeight="1" x14ac:dyDescent="0.25">
      <c r="Q400"/>
    </row>
    <row r="401" spans="17:17" ht="15" customHeight="1" x14ac:dyDescent="0.25">
      <c r="Q401"/>
    </row>
    <row r="402" spans="17:17" ht="15" customHeight="1" x14ac:dyDescent="0.25">
      <c r="Q402"/>
    </row>
    <row r="403" spans="17:17" ht="15" customHeight="1" x14ac:dyDescent="0.25">
      <c r="Q403"/>
    </row>
    <row r="404" spans="17:17" ht="15" customHeight="1" x14ac:dyDescent="0.25">
      <c r="Q404"/>
    </row>
    <row r="405" spans="17:17" ht="15" customHeight="1" x14ac:dyDescent="0.25">
      <c r="Q405"/>
    </row>
    <row r="406" spans="17:17" ht="15" customHeight="1" x14ac:dyDescent="0.25">
      <c r="Q406"/>
    </row>
    <row r="407" spans="17:17" ht="15" customHeight="1" x14ac:dyDescent="0.25">
      <c r="Q407"/>
    </row>
    <row r="408" spans="17:17" ht="15" customHeight="1" x14ac:dyDescent="0.25">
      <c r="Q408"/>
    </row>
    <row r="409" spans="17:17" ht="15" customHeight="1" x14ac:dyDescent="0.25">
      <c r="Q409"/>
    </row>
    <row r="410" spans="17:17" ht="15" customHeight="1" x14ac:dyDescent="0.25">
      <c r="Q410"/>
    </row>
    <row r="411" spans="17:17" ht="15" customHeight="1" x14ac:dyDescent="0.25">
      <c r="Q411"/>
    </row>
    <row r="412" spans="17:17" ht="15" customHeight="1" x14ac:dyDescent="0.25">
      <c r="Q412"/>
    </row>
    <row r="413" spans="17:17" ht="15" customHeight="1" x14ac:dyDescent="0.25">
      <c r="Q413"/>
    </row>
    <row r="414" spans="17:17" ht="15" customHeight="1" x14ac:dyDescent="0.25">
      <c r="Q414"/>
    </row>
    <row r="415" spans="17:17" ht="15" customHeight="1" x14ac:dyDescent="0.25">
      <c r="Q415"/>
    </row>
    <row r="416" spans="17:17" ht="15" customHeight="1" x14ac:dyDescent="0.25">
      <c r="Q416"/>
    </row>
    <row r="417" spans="17:17" ht="15" customHeight="1" x14ac:dyDescent="0.25">
      <c r="Q417"/>
    </row>
    <row r="418" spans="17:17" ht="15" customHeight="1" x14ac:dyDescent="0.25">
      <c r="Q418"/>
    </row>
    <row r="419" spans="17:17" ht="15" customHeight="1" x14ac:dyDescent="0.25">
      <c r="Q419"/>
    </row>
    <row r="420" spans="17:17" ht="15" customHeight="1" x14ac:dyDescent="0.25">
      <c r="Q420"/>
    </row>
    <row r="421" spans="17:17" ht="15" customHeight="1" x14ac:dyDescent="0.25">
      <c r="Q421"/>
    </row>
    <row r="422" spans="17:17" ht="15" customHeight="1" x14ac:dyDescent="0.25">
      <c r="Q422"/>
    </row>
    <row r="423" spans="17:17" ht="15" customHeight="1" x14ac:dyDescent="0.25">
      <c r="Q423"/>
    </row>
    <row r="424" spans="17:17" ht="15" customHeight="1" x14ac:dyDescent="0.25">
      <c r="Q424"/>
    </row>
    <row r="425" spans="17:17" ht="15" customHeight="1" x14ac:dyDescent="0.25">
      <c r="Q425"/>
    </row>
    <row r="426" spans="17:17" ht="15" customHeight="1" x14ac:dyDescent="0.25">
      <c r="Q426"/>
    </row>
    <row r="427" spans="17:17" ht="15" customHeight="1" x14ac:dyDescent="0.25">
      <c r="Q427"/>
    </row>
    <row r="428" spans="17:17" ht="15" customHeight="1" x14ac:dyDescent="0.25">
      <c r="Q428"/>
    </row>
    <row r="429" spans="17:17" ht="15" customHeight="1" x14ac:dyDescent="0.25">
      <c r="Q429"/>
    </row>
    <row r="430" spans="17:17" ht="15" customHeight="1" x14ac:dyDescent="0.25">
      <c r="Q430"/>
    </row>
    <row r="431" spans="17:17" ht="15" customHeight="1" x14ac:dyDescent="0.25">
      <c r="Q431"/>
    </row>
    <row r="432" spans="17:17" ht="15" customHeight="1" x14ac:dyDescent="0.25">
      <c r="Q432"/>
    </row>
    <row r="433" spans="17:17" ht="15" customHeight="1" x14ac:dyDescent="0.25">
      <c r="Q433"/>
    </row>
    <row r="434" spans="17:17" ht="15" customHeight="1" x14ac:dyDescent="0.25">
      <c r="Q434"/>
    </row>
    <row r="435" spans="17:17" ht="15" customHeight="1" x14ac:dyDescent="0.25">
      <c r="Q435"/>
    </row>
    <row r="436" spans="17:17" ht="15" customHeight="1" x14ac:dyDescent="0.25">
      <c r="Q436"/>
    </row>
    <row r="437" spans="17:17" ht="15" customHeight="1" x14ac:dyDescent="0.25">
      <c r="Q437"/>
    </row>
    <row r="438" spans="17:17" ht="15" customHeight="1" x14ac:dyDescent="0.25">
      <c r="Q438"/>
    </row>
    <row r="439" spans="17:17" ht="15" customHeight="1" x14ac:dyDescent="0.25">
      <c r="Q439"/>
    </row>
    <row r="440" spans="17:17" ht="15" customHeight="1" x14ac:dyDescent="0.25">
      <c r="Q440"/>
    </row>
    <row r="441" spans="17:17" ht="15" customHeight="1" x14ac:dyDescent="0.25">
      <c r="Q441"/>
    </row>
    <row r="442" spans="17:17" ht="15" customHeight="1" x14ac:dyDescent="0.25">
      <c r="Q442"/>
    </row>
    <row r="443" spans="17:17" ht="15" customHeight="1" x14ac:dyDescent="0.25">
      <c r="Q443"/>
    </row>
    <row r="444" spans="17:17" ht="15" customHeight="1" x14ac:dyDescent="0.25">
      <c r="Q444"/>
    </row>
    <row r="445" spans="17:17" ht="15" customHeight="1" x14ac:dyDescent="0.25">
      <c r="Q445"/>
    </row>
    <row r="446" spans="17:17" ht="15" customHeight="1" x14ac:dyDescent="0.25">
      <c r="Q446"/>
    </row>
    <row r="447" spans="17:17" ht="15" customHeight="1" x14ac:dyDescent="0.25">
      <c r="Q447"/>
    </row>
    <row r="448" spans="17:17" ht="15" customHeight="1" x14ac:dyDescent="0.25">
      <c r="Q448"/>
    </row>
    <row r="449" spans="17:17" ht="15" customHeight="1" x14ac:dyDescent="0.25">
      <c r="Q449"/>
    </row>
    <row r="450" spans="17:17" ht="15" customHeight="1" x14ac:dyDescent="0.25">
      <c r="Q450"/>
    </row>
    <row r="451" spans="17:17" ht="15" customHeight="1" x14ac:dyDescent="0.25">
      <c r="Q451"/>
    </row>
    <row r="452" spans="17:17" ht="15" customHeight="1" x14ac:dyDescent="0.25">
      <c r="Q452"/>
    </row>
    <row r="453" spans="17:17" ht="15" customHeight="1" x14ac:dyDescent="0.25">
      <c r="Q453"/>
    </row>
    <row r="454" spans="17:17" ht="15" customHeight="1" x14ac:dyDescent="0.25">
      <c r="Q454"/>
    </row>
    <row r="455" spans="17:17" ht="15" customHeight="1" x14ac:dyDescent="0.25">
      <c r="Q455"/>
    </row>
    <row r="456" spans="17:17" ht="15" customHeight="1" x14ac:dyDescent="0.25">
      <c r="Q456"/>
    </row>
    <row r="457" spans="17:17" ht="15" customHeight="1" x14ac:dyDescent="0.25">
      <c r="Q457"/>
    </row>
    <row r="458" spans="17:17" ht="15" customHeight="1" x14ac:dyDescent="0.25">
      <c r="Q458"/>
    </row>
    <row r="459" spans="17:17" ht="15" customHeight="1" x14ac:dyDescent="0.25">
      <c r="Q459"/>
    </row>
    <row r="460" spans="17:17" ht="15" customHeight="1" x14ac:dyDescent="0.25">
      <c r="Q460"/>
    </row>
    <row r="461" spans="17:17" ht="15" customHeight="1" x14ac:dyDescent="0.25">
      <c r="Q461"/>
    </row>
    <row r="462" spans="17:17" ht="15" customHeight="1" x14ac:dyDescent="0.25">
      <c r="Q462"/>
    </row>
    <row r="463" spans="17:17" ht="15" customHeight="1" x14ac:dyDescent="0.25">
      <c r="Q463"/>
    </row>
    <row r="464" spans="17:17" ht="15" customHeight="1" x14ac:dyDescent="0.25">
      <c r="Q464"/>
    </row>
    <row r="465" spans="17:17" ht="15" customHeight="1" x14ac:dyDescent="0.25">
      <c r="Q465"/>
    </row>
    <row r="466" spans="17:17" ht="15" customHeight="1" x14ac:dyDescent="0.25">
      <c r="Q466"/>
    </row>
    <row r="467" spans="17:17" ht="15" customHeight="1" x14ac:dyDescent="0.25">
      <c r="Q467"/>
    </row>
    <row r="468" spans="17:17" ht="15" customHeight="1" x14ac:dyDescent="0.25">
      <c r="Q468"/>
    </row>
    <row r="469" spans="17:17" ht="15" customHeight="1" x14ac:dyDescent="0.25">
      <c r="Q469"/>
    </row>
    <row r="470" spans="17:17" ht="15" customHeight="1" x14ac:dyDescent="0.25">
      <c r="Q470"/>
    </row>
    <row r="471" spans="17:17" ht="15" customHeight="1" x14ac:dyDescent="0.25">
      <c r="Q471"/>
    </row>
    <row r="472" spans="17:17" ht="15" customHeight="1" x14ac:dyDescent="0.25">
      <c r="Q472"/>
    </row>
    <row r="473" spans="17:17" ht="15" customHeight="1" x14ac:dyDescent="0.25">
      <c r="Q473"/>
    </row>
    <row r="474" spans="17:17" ht="15" customHeight="1" x14ac:dyDescent="0.25">
      <c r="Q474"/>
    </row>
    <row r="475" spans="17:17" ht="15" customHeight="1" x14ac:dyDescent="0.25">
      <c r="Q475"/>
    </row>
    <row r="476" spans="17:17" ht="15" customHeight="1" x14ac:dyDescent="0.25">
      <c r="Q476"/>
    </row>
    <row r="477" spans="17:17" ht="15" customHeight="1" x14ac:dyDescent="0.25">
      <c r="Q477"/>
    </row>
    <row r="478" spans="17:17" ht="15" customHeight="1" x14ac:dyDescent="0.25">
      <c r="Q478"/>
    </row>
    <row r="479" spans="17:17" ht="15" customHeight="1" x14ac:dyDescent="0.25">
      <c r="Q479"/>
    </row>
    <row r="480" spans="17:17" ht="15" customHeight="1" x14ac:dyDescent="0.25">
      <c r="Q480"/>
    </row>
    <row r="481" spans="17:17" ht="15" customHeight="1" x14ac:dyDescent="0.25">
      <c r="Q481"/>
    </row>
    <row r="482" spans="17:17" ht="15" customHeight="1" x14ac:dyDescent="0.25">
      <c r="Q482"/>
    </row>
    <row r="483" spans="17:17" ht="15" customHeight="1" x14ac:dyDescent="0.25">
      <c r="Q483"/>
    </row>
    <row r="484" spans="17:17" ht="15" customHeight="1" x14ac:dyDescent="0.25">
      <c r="Q484"/>
    </row>
    <row r="485" spans="17:17" ht="15" customHeight="1" x14ac:dyDescent="0.25">
      <c r="Q485"/>
    </row>
    <row r="486" spans="17:17" ht="15" customHeight="1" x14ac:dyDescent="0.25">
      <c r="Q486"/>
    </row>
    <row r="487" spans="17:17" ht="15" customHeight="1" x14ac:dyDescent="0.25">
      <c r="Q487"/>
    </row>
    <row r="488" spans="17:17" ht="15" customHeight="1" x14ac:dyDescent="0.25">
      <c r="Q488"/>
    </row>
    <row r="489" spans="17:17" ht="15" customHeight="1" x14ac:dyDescent="0.25">
      <c r="Q489"/>
    </row>
    <row r="490" spans="17:17" ht="15" customHeight="1" x14ac:dyDescent="0.25">
      <c r="Q490"/>
    </row>
    <row r="491" spans="17:17" ht="15" customHeight="1" x14ac:dyDescent="0.25">
      <c r="Q491"/>
    </row>
    <row r="492" spans="17:17" ht="15" customHeight="1" x14ac:dyDescent="0.25">
      <c r="Q492"/>
    </row>
    <row r="493" spans="17:17" ht="15" customHeight="1" x14ac:dyDescent="0.25">
      <c r="Q493"/>
    </row>
    <row r="494" spans="17:17" ht="15" customHeight="1" x14ac:dyDescent="0.25">
      <c r="Q494"/>
    </row>
    <row r="495" spans="17:17" ht="15" customHeight="1" x14ac:dyDescent="0.25">
      <c r="Q495"/>
    </row>
    <row r="496" spans="17:17" ht="15" customHeight="1" x14ac:dyDescent="0.25">
      <c r="Q496"/>
    </row>
    <row r="497" spans="17:17" ht="15" customHeight="1" x14ac:dyDescent="0.25">
      <c r="Q497"/>
    </row>
    <row r="498" spans="17:17" ht="15" customHeight="1" x14ac:dyDescent="0.25">
      <c r="Q498"/>
    </row>
    <row r="499" spans="17:17" ht="15" customHeight="1" x14ac:dyDescent="0.25">
      <c r="Q499"/>
    </row>
    <row r="500" spans="17:17" ht="15" customHeight="1" x14ac:dyDescent="0.25">
      <c r="Q500"/>
    </row>
    <row r="501" spans="17:17" ht="15" customHeight="1" x14ac:dyDescent="0.25">
      <c r="Q501"/>
    </row>
    <row r="502" spans="17:17" ht="15" customHeight="1" x14ac:dyDescent="0.25">
      <c r="Q502"/>
    </row>
    <row r="503" spans="17:17" ht="15" customHeight="1" x14ac:dyDescent="0.25">
      <c r="Q503"/>
    </row>
    <row r="504" spans="17:17" ht="15" customHeight="1" x14ac:dyDescent="0.25">
      <c r="Q504"/>
    </row>
    <row r="505" spans="17:17" ht="15" customHeight="1" x14ac:dyDescent="0.25">
      <c r="Q505"/>
    </row>
    <row r="506" spans="17:17" ht="15" customHeight="1" x14ac:dyDescent="0.25">
      <c r="Q506"/>
    </row>
    <row r="507" spans="17:17" ht="15" customHeight="1" x14ac:dyDescent="0.25">
      <c r="Q507"/>
    </row>
    <row r="508" spans="17:17" ht="15" customHeight="1" x14ac:dyDescent="0.25">
      <c r="Q508"/>
    </row>
    <row r="509" spans="17:17" ht="15" customHeight="1" x14ac:dyDescent="0.25">
      <c r="Q509"/>
    </row>
    <row r="510" spans="17:17" ht="15" customHeight="1" x14ac:dyDescent="0.25">
      <c r="Q510"/>
    </row>
    <row r="511" spans="17:17" ht="15" customHeight="1" x14ac:dyDescent="0.25">
      <c r="Q511"/>
    </row>
    <row r="512" spans="17:17" ht="15" customHeight="1" x14ac:dyDescent="0.25">
      <c r="Q512"/>
    </row>
    <row r="513" spans="17:17" ht="15" customHeight="1" x14ac:dyDescent="0.25">
      <c r="Q513"/>
    </row>
    <row r="514" spans="17:17" ht="15" customHeight="1" x14ac:dyDescent="0.25">
      <c r="Q514"/>
    </row>
    <row r="515" spans="17:17" ht="15" customHeight="1" x14ac:dyDescent="0.25">
      <c r="Q515"/>
    </row>
    <row r="516" spans="17:17" ht="15" customHeight="1" x14ac:dyDescent="0.25">
      <c r="Q516"/>
    </row>
    <row r="517" spans="17:17" ht="15" customHeight="1" x14ac:dyDescent="0.25">
      <c r="Q517"/>
    </row>
    <row r="518" spans="17:17" ht="15" customHeight="1" x14ac:dyDescent="0.25">
      <c r="Q518"/>
    </row>
    <row r="519" spans="17:17" ht="15" customHeight="1" x14ac:dyDescent="0.25">
      <c r="Q519"/>
    </row>
    <row r="520" spans="17:17" ht="15" customHeight="1" x14ac:dyDescent="0.25">
      <c r="Q520"/>
    </row>
    <row r="521" spans="17:17" ht="15" customHeight="1" x14ac:dyDescent="0.25">
      <c r="Q521"/>
    </row>
    <row r="522" spans="17:17" ht="15" customHeight="1" x14ac:dyDescent="0.25">
      <c r="Q522"/>
    </row>
    <row r="523" spans="17:17" ht="15" customHeight="1" x14ac:dyDescent="0.25">
      <c r="Q523"/>
    </row>
    <row r="524" spans="17:17" ht="15" customHeight="1" x14ac:dyDescent="0.25">
      <c r="Q524"/>
    </row>
    <row r="525" spans="17:17" ht="15" customHeight="1" x14ac:dyDescent="0.25">
      <c r="Q525"/>
    </row>
    <row r="526" spans="17:17" ht="15" customHeight="1" x14ac:dyDescent="0.25">
      <c r="Q526"/>
    </row>
    <row r="527" spans="17:17" ht="15" customHeight="1" x14ac:dyDescent="0.25">
      <c r="Q527"/>
    </row>
    <row r="528" spans="17:17" ht="15" customHeight="1" x14ac:dyDescent="0.25">
      <c r="Q528"/>
    </row>
    <row r="529" spans="17:17" ht="15" customHeight="1" x14ac:dyDescent="0.25">
      <c r="Q529"/>
    </row>
    <row r="530" spans="17:17" ht="15" customHeight="1" x14ac:dyDescent="0.25">
      <c r="Q530"/>
    </row>
    <row r="531" spans="17:17" ht="15" customHeight="1" x14ac:dyDescent="0.25">
      <c r="Q531"/>
    </row>
    <row r="532" spans="17:17" ht="15" customHeight="1" x14ac:dyDescent="0.25">
      <c r="Q532"/>
    </row>
    <row r="533" spans="17:17" ht="15" customHeight="1" x14ac:dyDescent="0.25">
      <c r="Q533"/>
    </row>
    <row r="534" spans="17:17" ht="15" customHeight="1" x14ac:dyDescent="0.25">
      <c r="Q534"/>
    </row>
    <row r="535" spans="17:17" ht="15" customHeight="1" x14ac:dyDescent="0.25">
      <c r="Q535"/>
    </row>
    <row r="536" spans="17:17" ht="15" customHeight="1" x14ac:dyDescent="0.25">
      <c r="Q536"/>
    </row>
    <row r="537" spans="17:17" ht="15" customHeight="1" x14ac:dyDescent="0.25">
      <c r="Q537"/>
    </row>
    <row r="538" spans="17:17" ht="15" customHeight="1" x14ac:dyDescent="0.25">
      <c r="Q538"/>
    </row>
    <row r="539" spans="17:17" ht="15" customHeight="1" x14ac:dyDescent="0.25">
      <c r="Q539"/>
    </row>
    <row r="540" spans="17:17" ht="15" customHeight="1" x14ac:dyDescent="0.25">
      <c r="Q540"/>
    </row>
    <row r="541" spans="17:17" ht="15" customHeight="1" x14ac:dyDescent="0.25">
      <c r="Q541"/>
    </row>
    <row r="542" spans="17:17" ht="15" customHeight="1" x14ac:dyDescent="0.25">
      <c r="Q542"/>
    </row>
    <row r="543" spans="17:17" ht="15" customHeight="1" x14ac:dyDescent="0.25">
      <c r="Q543"/>
    </row>
    <row r="544" spans="17:17" ht="15" customHeight="1" x14ac:dyDescent="0.25">
      <c r="Q544"/>
    </row>
    <row r="545" spans="17:17" ht="15" customHeight="1" x14ac:dyDescent="0.25">
      <c r="Q545"/>
    </row>
    <row r="546" spans="17:17" ht="15" customHeight="1" x14ac:dyDescent="0.25">
      <c r="Q546"/>
    </row>
    <row r="547" spans="17:17" ht="15" customHeight="1" x14ac:dyDescent="0.25">
      <c r="Q547"/>
    </row>
    <row r="548" spans="17:17" ht="15" customHeight="1" x14ac:dyDescent="0.25">
      <c r="Q548"/>
    </row>
    <row r="549" spans="17:17" ht="15" customHeight="1" x14ac:dyDescent="0.25">
      <c r="Q549"/>
    </row>
    <row r="550" spans="17:17" ht="15" customHeight="1" x14ac:dyDescent="0.25">
      <c r="Q550"/>
    </row>
    <row r="551" spans="17:17" ht="15" customHeight="1" x14ac:dyDescent="0.25">
      <c r="Q551"/>
    </row>
    <row r="552" spans="17:17" ht="15" customHeight="1" x14ac:dyDescent="0.25">
      <c r="Q552"/>
    </row>
    <row r="553" spans="17:17" ht="15" customHeight="1" x14ac:dyDescent="0.25">
      <c r="Q553"/>
    </row>
    <row r="554" spans="17:17" ht="15" customHeight="1" x14ac:dyDescent="0.25">
      <c r="Q554"/>
    </row>
    <row r="555" spans="17:17" ht="15" customHeight="1" x14ac:dyDescent="0.25">
      <c r="Q555"/>
    </row>
    <row r="556" spans="17:17" ht="15" customHeight="1" x14ac:dyDescent="0.25">
      <c r="Q556"/>
    </row>
    <row r="557" spans="17:17" ht="15" customHeight="1" x14ac:dyDescent="0.25">
      <c r="Q557"/>
    </row>
    <row r="558" spans="17:17" ht="15" customHeight="1" x14ac:dyDescent="0.25">
      <c r="Q558"/>
    </row>
    <row r="559" spans="17:17" ht="15" customHeight="1" x14ac:dyDescent="0.25">
      <c r="Q559"/>
    </row>
    <row r="560" spans="17:17" ht="15" customHeight="1" x14ac:dyDescent="0.25">
      <c r="Q560"/>
    </row>
    <row r="561" spans="17:17" ht="15" customHeight="1" x14ac:dyDescent="0.25">
      <c r="Q561"/>
    </row>
    <row r="562" spans="17:17" ht="15" customHeight="1" x14ac:dyDescent="0.25">
      <c r="Q562"/>
    </row>
    <row r="563" spans="17:17" ht="15" customHeight="1" x14ac:dyDescent="0.25">
      <c r="Q563"/>
    </row>
    <row r="564" spans="17:17" ht="15" customHeight="1" x14ac:dyDescent="0.25">
      <c r="Q564"/>
    </row>
    <row r="565" spans="17:17" ht="15" customHeight="1" x14ac:dyDescent="0.25">
      <c r="Q565"/>
    </row>
    <row r="566" spans="17:17" ht="15" customHeight="1" x14ac:dyDescent="0.25">
      <c r="Q566"/>
    </row>
    <row r="567" spans="17:17" ht="15" customHeight="1" x14ac:dyDescent="0.25">
      <c r="Q567"/>
    </row>
    <row r="568" spans="17:17" ht="15" customHeight="1" x14ac:dyDescent="0.25">
      <c r="Q568"/>
    </row>
    <row r="569" spans="17:17" ht="15" customHeight="1" x14ac:dyDescent="0.25">
      <c r="Q569"/>
    </row>
    <row r="570" spans="17:17" ht="15" customHeight="1" x14ac:dyDescent="0.25">
      <c r="Q570"/>
    </row>
    <row r="571" spans="17:17" ht="15" customHeight="1" x14ac:dyDescent="0.25">
      <c r="Q571"/>
    </row>
    <row r="572" spans="17:17" ht="15" customHeight="1" x14ac:dyDescent="0.25">
      <c r="Q572"/>
    </row>
    <row r="573" spans="17:17" ht="15" customHeight="1" x14ac:dyDescent="0.25">
      <c r="Q573"/>
    </row>
    <row r="574" spans="17:17" ht="15" customHeight="1" x14ac:dyDescent="0.25">
      <c r="Q574"/>
    </row>
    <row r="575" spans="17:17" ht="15" customHeight="1" x14ac:dyDescent="0.25">
      <c r="Q575"/>
    </row>
    <row r="576" spans="17:17" ht="15" customHeight="1" x14ac:dyDescent="0.25">
      <c r="Q576"/>
    </row>
    <row r="577" spans="17:17" ht="15" customHeight="1" x14ac:dyDescent="0.25">
      <c r="Q577"/>
    </row>
    <row r="578" spans="17:17" ht="15" customHeight="1" x14ac:dyDescent="0.25">
      <c r="Q578"/>
    </row>
    <row r="579" spans="17:17" ht="15" customHeight="1" x14ac:dyDescent="0.25">
      <c r="Q579"/>
    </row>
    <row r="580" spans="17:17" ht="15" customHeight="1" x14ac:dyDescent="0.25">
      <c r="Q580"/>
    </row>
    <row r="581" spans="17:17" ht="15" customHeight="1" x14ac:dyDescent="0.25">
      <c r="Q581"/>
    </row>
    <row r="582" spans="17:17" ht="15" customHeight="1" x14ac:dyDescent="0.25">
      <c r="Q582"/>
    </row>
    <row r="583" spans="17:17" ht="15" customHeight="1" x14ac:dyDescent="0.25">
      <c r="Q583"/>
    </row>
    <row r="584" spans="17:17" ht="15" customHeight="1" x14ac:dyDescent="0.25">
      <c r="Q584"/>
    </row>
    <row r="585" spans="17:17" ht="15" customHeight="1" x14ac:dyDescent="0.25">
      <c r="Q585"/>
    </row>
    <row r="586" spans="17:17" ht="15" customHeight="1" x14ac:dyDescent="0.25">
      <c r="Q586"/>
    </row>
    <row r="587" spans="17:17" ht="15" customHeight="1" x14ac:dyDescent="0.25">
      <c r="Q587"/>
    </row>
    <row r="588" spans="17:17" ht="15" customHeight="1" x14ac:dyDescent="0.25">
      <c r="Q588"/>
    </row>
    <row r="589" spans="17:17" ht="15" customHeight="1" x14ac:dyDescent="0.25">
      <c r="Q589"/>
    </row>
    <row r="590" spans="17:17" ht="15" customHeight="1" x14ac:dyDescent="0.25">
      <c r="Q590"/>
    </row>
    <row r="591" spans="17:17" ht="15" customHeight="1" x14ac:dyDescent="0.25">
      <c r="Q591"/>
    </row>
    <row r="592" spans="17:17" ht="15" customHeight="1" x14ac:dyDescent="0.25">
      <c r="Q592"/>
    </row>
    <row r="593" spans="17:17" ht="15" customHeight="1" x14ac:dyDescent="0.25">
      <c r="Q593"/>
    </row>
    <row r="594" spans="17:17" ht="15" customHeight="1" x14ac:dyDescent="0.25">
      <c r="Q594"/>
    </row>
    <row r="595" spans="17:17" ht="15" customHeight="1" x14ac:dyDescent="0.25">
      <c r="Q595"/>
    </row>
    <row r="596" spans="17:17" ht="15" customHeight="1" x14ac:dyDescent="0.25">
      <c r="Q596"/>
    </row>
    <row r="597" spans="17:17" ht="15" customHeight="1" x14ac:dyDescent="0.25">
      <c r="Q597"/>
    </row>
    <row r="598" spans="17:17" ht="15" customHeight="1" x14ac:dyDescent="0.25">
      <c r="Q598"/>
    </row>
    <row r="599" spans="17:17" ht="15" customHeight="1" x14ac:dyDescent="0.25">
      <c r="Q599"/>
    </row>
    <row r="600" spans="17:17" ht="15" customHeight="1" x14ac:dyDescent="0.25">
      <c r="Q600"/>
    </row>
    <row r="601" spans="17:17" ht="15" customHeight="1" x14ac:dyDescent="0.25">
      <c r="Q601"/>
    </row>
    <row r="602" spans="17:17" ht="15" customHeight="1" x14ac:dyDescent="0.25">
      <c r="Q602"/>
    </row>
    <row r="603" spans="17:17" ht="15" customHeight="1" x14ac:dyDescent="0.25">
      <c r="Q603"/>
    </row>
    <row r="604" spans="17:17" ht="15" customHeight="1" x14ac:dyDescent="0.25">
      <c r="Q604"/>
    </row>
    <row r="605" spans="17:17" ht="15" customHeight="1" x14ac:dyDescent="0.25">
      <c r="Q605"/>
    </row>
    <row r="606" spans="17:17" ht="15" customHeight="1" x14ac:dyDescent="0.25">
      <c r="Q606"/>
    </row>
    <row r="607" spans="17:17" ht="15" customHeight="1" x14ac:dyDescent="0.25">
      <c r="Q607"/>
    </row>
    <row r="608" spans="17:17" ht="15" customHeight="1" x14ac:dyDescent="0.25">
      <c r="Q608"/>
    </row>
    <row r="609" spans="17:17" ht="15" customHeight="1" x14ac:dyDescent="0.25">
      <c r="Q609"/>
    </row>
    <row r="610" spans="17:17" ht="15" customHeight="1" x14ac:dyDescent="0.25">
      <c r="Q610"/>
    </row>
    <row r="611" spans="17:17" ht="15" customHeight="1" x14ac:dyDescent="0.25">
      <c r="Q611"/>
    </row>
    <row r="612" spans="17:17" ht="15" customHeight="1" x14ac:dyDescent="0.25">
      <c r="Q612"/>
    </row>
    <row r="613" spans="17:17" ht="15" customHeight="1" x14ac:dyDescent="0.25">
      <c r="Q613"/>
    </row>
    <row r="614" spans="17:17" ht="15" customHeight="1" x14ac:dyDescent="0.25">
      <c r="Q614"/>
    </row>
    <row r="615" spans="17:17" ht="15" customHeight="1" x14ac:dyDescent="0.25">
      <c r="Q615"/>
    </row>
    <row r="616" spans="17:17" ht="15" customHeight="1" x14ac:dyDescent="0.25">
      <c r="Q616"/>
    </row>
    <row r="617" spans="17:17" ht="15" customHeight="1" x14ac:dyDescent="0.25">
      <c r="Q617"/>
    </row>
    <row r="618" spans="17:17" ht="15" customHeight="1" x14ac:dyDescent="0.25">
      <c r="Q618"/>
    </row>
    <row r="619" spans="17:17" ht="15" customHeight="1" x14ac:dyDescent="0.25">
      <c r="Q619"/>
    </row>
    <row r="620" spans="17:17" ht="15" customHeight="1" x14ac:dyDescent="0.25">
      <c r="Q620"/>
    </row>
    <row r="621" spans="17:17" ht="15" customHeight="1" x14ac:dyDescent="0.25">
      <c r="Q621"/>
    </row>
    <row r="622" spans="17:17" ht="15" customHeight="1" x14ac:dyDescent="0.25">
      <c r="Q622"/>
    </row>
    <row r="623" spans="17:17" ht="15" customHeight="1" x14ac:dyDescent="0.25">
      <c r="Q623"/>
    </row>
    <row r="624" spans="17:17" ht="15" customHeight="1" x14ac:dyDescent="0.25">
      <c r="Q624"/>
    </row>
    <row r="625" spans="17:17" ht="15" customHeight="1" x14ac:dyDescent="0.25">
      <c r="Q625"/>
    </row>
    <row r="626" spans="17:17" ht="15" customHeight="1" x14ac:dyDescent="0.25">
      <c r="Q626"/>
    </row>
    <row r="627" spans="17:17" ht="15" customHeight="1" x14ac:dyDescent="0.25">
      <c r="Q627"/>
    </row>
    <row r="628" spans="17:17" ht="15" customHeight="1" x14ac:dyDescent="0.25">
      <c r="Q628"/>
    </row>
    <row r="629" spans="17:17" ht="15" customHeight="1" x14ac:dyDescent="0.25">
      <c r="Q629"/>
    </row>
  </sheetData>
  <mergeCells count="3">
    <mergeCell ref="A1:AD1"/>
    <mergeCell ref="A6:AD6"/>
    <mergeCell ref="A7:AD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pod size calculations</vt:lpstr>
      <vt:lpstr>Seed size calculations</vt:lpstr>
    </vt:vector>
  </TitlesOfParts>
  <Company>Montana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jsmitchger</dc:creator>
  <cp:lastModifiedBy>jsmitchger</cp:lastModifiedBy>
  <dcterms:created xsi:type="dcterms:W3CDTF">2016-10-05T20:26:45Z</dcterms:created>
  <dcterms:modified xsi:type="dcterms:W3CDTF">2017-07-17T19:33:09Z</dcterms:modified>
</cp:coreProperties>
</file>